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 firstSheet="3" activeTab="3"/>
  </bookViews>
  <sheets>
    <sheet name="详细测评结果" sheetId="1" state="hidden" r:id="rId1"/>
    <sheet name="Sheet2" sheetId="2" state="hidden" r:id="rId2"/>
    <sheet name="Sheet3" sheetId="3" state="hidden" r:id="rId3"/>
    <sheet name="Sheet4" sheetId="4" r:id="rId4"/>
  </sheets>
  <calcPr calcId="144525"/>
</workbook>
</file>

<file path=xl/sharedStrings.xml><?xml version="1.0" encoding="utf-8"?>
<sst xmlns="http://schemas.openxmlformats.org/spreadsheetml/2006/main" count="566" uniqueCount="203">
  <si>
    <t xml:space="preserve">                               法学院/马克思主义学院研究生国家奖学金公示</t>
  </si>
  <si>
    <t>学号</t>
  </si>
  <si>
    <t>姓名</t>
  </si>
  <si>
    <t>班级</t>
  </si>
  <si>
    <t>专业</t>
  </si>
  <si>
    <t>学习成绩</t>
  </si>
  <si>
    <t>科研成绩</t>
  </si>
  <si>
    <t>发展潜力</t>
  </si>
  <si>
    <t>综合得分</t>
  </si>
  <si>
    <t>排名</t>
  </si>
  <si>
    <t>平均成绩</t>
  </si>
  <si>
    <t>总分</t>
  </si>
  <si>
    <t>发表学术论文</t>
  </si>
  <si>
    <t>附加分</t>
  </si>
  <si>
    <t>选修课</t>
  </si>
  <si>
    <t>权重分</t>
  </si>
  <si>
    <t>课题</t>
  </si>
  <si>
    <t>获奖</t>
  </si>
  <si>
    <t>司法考试</t>
  </si>
  <si>
    <t>综合测评</t>
  </si>
  <si>
    <t>阎营营</t>
  </si>
  <si>
    <t>11法学</t>
  </si>
  <si>
    <t>经济</t>
  </si>
  <si>
    <t>85.524</t>
  </si>
  <si>
    <t>34.210</t>
  </si>
  <si>
    <t>20</t>
  </si>
  <si>
    <t>8</t>
  </si>
  <si>
    <t>86.02</t>
  </si>
  <si>
    <t>17.2</t>
  </si>
  <si>
    <t>0</t>
  </si>
  <si>
    <t>5</t>
  </si>
  <si>
    <t>0.75</t>
  </si>
  <si>
    <t>4</t>
  </si>
  <si>
    <t>4.39</t>
  </si>
  <si>
    <t>46.6</t>
  </si>
  <si>
    <t>胡璐曼</t>
  </si>
  <si>
    <t>11法硕</t>
  </si>
  <si>
    <t>法硕</t>
  </si>
  <si>
    <t>85.385</t>
  </si>
  <si>
    <t>34.154</t>
  </si>
  <si>
    <t>7</t>
  </si>
  <si>
    <t>2.8</t>
  </si>
  <si>
    <t>89.571</t>
  </si>
  <si>
    <t>17.914</t>
  </si>
  <si>
    <t>30</t>
  </si>
  <si>
    <t>9</t>
  </si>
  <si>
    <t>5.383</t>
  </si>
  <si>
    <t>42.337</t>
  </si>
  <si>
    <t>赵汝水</t>
  </si>
  <si>
    <t>经济法</t>
  </si>
  <si>
    <t>88.048</t>
  </si>
  <si>
    <t>35.219</t>
  </si>
  <si>
    <t>2</t>
  </si>
  <si>
    <t>86.75</t>
  </si>
  <si>
    <t>17.350</t>
  </si>
  <si>
    <t>3</t>
  </si>
  <si>
    <t>4.67</t>
  </si>
  <si>
    <t>41.889</t>
  </si>
  <si>
    <t>杨娟</t>
  </si>
  <si>
    <t>85</t>
  </si>
  <si>
    <t>34</t>
  </si>
  <si>
    <t>86.368</t>
  </si>
  <si>
    <t>17.274</t>
  </si>
  <si>
    <t>5.455</t>
  </si>
  <si>
    <t>41.455</t>
  </si>
  <si>
    <t>李星星</t>
  </si>
  <si>
    <t>86.769</t>
  </si>
  <si>
    <t>34.708</t>
  </si>
  <si>
    <t>90.286</t>
  </si>
  <si>
    <t>18.057</t>
  </si>
  <si>
    <t>4.411</t>
  </si>
  <si>
    <t>39.119</t>
  </si>
  <si>
    <t>王梅</t>
  </si>
  <si>
    <t>10思政</t>
  </si>
  <si>
    <t>思政</t>
  </si>
  <si>
    <t>86.727</t>
  </si>
  <si>
    <t>26.019</t>
  </si>
  <si>
    <t>15</t>
  </si>
  <si>
    <t>7.5</t>
  </si>
  <si>
    <t>86</t>
  </si>
  <si>
    <t>4.99</t>
  </si>
  <si>
    <t>38.509</t>
  </si>
  <si>
    <t>黄杰</t>
  </si>
  <si>
    <t>10法学</t>
  </si>
  <si>
    <t>民商</t>
  </si>
  <si>
    <t>86.462</t>
  </si>
  <si>
    <t>25.939</t>
  </si>
  <si>
    <t>3.75</t>
  </si>
  <si>
    <t>91.333</t>
  </si>
  <si>
    <t>18.267</t>
  </si>
  <si>
    <t>4.5</t>
  </si>
  <si>
    <t>5.953</t>
  </si>
  <si>
    <t>35.642</t>
  </si>
  <si>
    <t>王敏</t>
  </si>
  <si>
    <t>25.616</t>
  </si>
  <si>
    <t>89.333</t>
  </si>
  <si>
    <t>17.867</t>
  </si>
  <si>
    <t>4.173</t>
  </si>
  <si>
    <t>33.539</t>
  </si>
  <si>
    <t>备注：</t>
  </si>
  <si>
    <t>具体计分方法参看法/马学院研究生国家奖学金评定细则</t>
  </si>
  <si>
    <t>1、申请者计分方法：</t>
  </si>
  <si>
    <t>10级学生：学习成绩（必修课）*30%+科研*50%+发展潜力*20%；</t>
  </si>
  <si>
    <t>11级学生：学习成绩（必修课）*40%+科研*40%+发展潜力*20%；</t>
  </si>
  <si>
    <t xml:space="preserve">2、学习成绩计算方法：必修课平均成绩＝ </t>
  </si>
  <si>
    <t>3、科研成绩计算方法：</t>
  </si>
  <si>
    <t>论文分数以学校科技处科研成果加分标准为依据计算，得分累加。</t>
  </si>
  <si>
    <t>4、发展潜力计算方法：</t>
  </si>
  <si>
    <t>选修课成绩（计算方法同必修课平均成绩，权重20%）、课题（30%）、获奖情况（15%）、通过司法考试（15%）以及综合测评在班级排名前10%（20%）。</t>
  </si>
  <si>
    <r>
      <rPr>
        <b/>
        <sz val="11"/>
        <color indexed="8"/>
        <rFont val="宋体"/>
        <charset val="134"/>
      </rPr>
      <t>公示时间：</t>
    </r>
    <r>
      <rPr>
        <sz val="11"/>
        <color indexed="8"/>
        <rFont val="宋体"/>
        <charset val="134"/>
      </rPr>
      <t>2013年1月6日——10日</t>
    </r>
  </si>
  <si>
    <r>
      <rPr>
        <b/>
        <sz val="11"/>
        <color indexed="8"/>
        <rFont val="宋体"/>
        <charset val="134"/>
      </rPr>
      <t>问题反馈信息邮箱</t>
    </r>
    <r>
      <rPr>
        <sz val="11"/>
        <color indexed="8"/>
        <rFont val="宋体"/>
        <charset val="134"/>
      </rPr>
      <t xml:space="preserve">：fmxy114@163.com   </t>
    </r>
    <r>
      <rPr>
        <b/>
        <sz val="11"/>
        <color indexed="8"/>
        <rFont val="宋体"/>
        <charset val="134"/>
      </rPr>
      <t>联络人：</t>
    </r>
    <r>
      <rPr>
        <sz val="11"/>
        <color indexed="8"/>
        <rFont val="宋体"/>
        <charset val="134"/>
      </rPr>
      <t xml:space="preserve">朱艳新  </t>
    </r>
    <r>
      <rPr>
        <b/>
        <sz val="11"/>
        <color indexed="8"/>
        <rFont val="宋体"/>
        <charset val="134"/>
      </rPr>
      <t>联系电话</t>
    </r>
    <r>
      <rPr>
        <sz val="11"/>
        <color indexed="8"/>
        <rFont val="宋体"/>
        <charset val="134"/>
      </rPr>
      <t>：68985958</t>
    </r>
  </si>
  <si>
    <t>11经济法</t>
  </si>
  <si>
    <t>毛海龙</t>
  </si>
  <si>
    <t>11民商法</t>
  </si>
  <si>
    <t>钱芳</t>
  </si>
  <si>
    <t>曲宏坤</t>
  </si>
  <si>
    <t>11法律法学</t>
  </si>
  <si>
    <t>孙玉宁</t>
  </si>
  <si>
    <t>12马克思</t>
  </si>
  <si>
    <t>郭莹</t>
  </si>
  <si>
    <t>12民商法</t>
  </si>
  <si>
    <t>卢长青</t>
  </si>
  <si>
    <t>李晓菲</t>
  </si>
  <si>
    <t>12法律法学</t>
  </si>
  <si>
    <t>杨明敏</t>
  </si>
  <si>
    <t>2023年优秀研究生毕业生申请学生具体资料汇总表</t>
  </si>
  <si>
    <t>序号</t>
  </si>
  <si>
    <t>是否入选优秀硕士论文</t>
  </si>
  <si>
    <t>是否获得国家奖学金</t>
  </si>
  <si>
    <t>条件1：认真学习中国特色社会主义理论，具有坚定正确的政治方向，
拥护党和国家的路线、方针、政策，遵纪守法，有较强的诚信意识
和良好的学术道德，没有受过通报批评或处分</t>
  </si>
  <si>
    <r>
      <rPr>
        <b/>
        <sz val="11"/>
        <color rgb="FF000000"/>
        <rFont val="宋体"/>
        <charset val="134"/>
      </rPr>
      <t>条件2：综合测评</t>
    </r>
    <r>
      <rPr>
        <b/>
        <sz val="11"/>
        <color rgb="FFFF0000"/>
        <rFont val="宋体"/>
        <charset val="134"/>
      </rPr>
      <t>每年度</t>
    </r>
    <r>
      <rPr>
        <b/>
        <sz val="11"/>
        <color rgb="FF000000"/>
        <rFont val="宋体"/>
        <charset val="134"/>
      </rPr>
      <t>在该班级或专业排名前30%</t>
    </r>
  </si>
  <si>
    <r>
      <rPr>
        <b/>
        <sz val="11"/>
        <color rgb="FF000000"/>
        <rFont val="宋体"/>
        <charset val="134"/>
      </rPr>
      <t>条件3：学业奖学金</t>
    </r>
    <r>
      <rPr>
        <b/>
        <sz val="11"/>
        <color rgb="FFFF0000"/>
        <rFont val="宋体"/>
        <charset val="134"/>
      </rPr>
      <t>一等奖</t>
    </r>
    <r>
      <rPr>
        <b/>
        <sz val="11"/>
        <color rgb="FF000000"/>
        <rFont val="宋体"/>
        <charset val="134"/>
      </rPr>
      <t>（包括新生奖学金一等奖和综合奖学金一等奖）或校级以上荣誉称号</t>
    </r>
    <r>
      <rPr>
        <b/>
        <sz val="11"/>
        <color rgb="FFFF0000"/>
        <rFont val="宋体"/>
        <charset val="134"/>
      </rPr>
      <t>3次及以上（学制两年专硕2次及以上）</t>
    </r>
  </si>
  <si>
    <r>
      <rPr>
        <b/>
        <sz val="11"/>
        <color rgb="FF000000"/>
        <rFont val="宋体"/>
        <charset val="134"/>
      </rPr>
      <t>条件4：国家奖学金</t>
    </r>
    <r>
      <rPr>
        <b/>
        <sz val="11"/>
        <color rgb="FFFF0000"/>
        <rFont val="宋体"/>
        <charset val="134"/>
      </rPr>
      <t>1次及以上</t>
    </r>
  </si>
  <si>
    <r>
      <rPr>
        <b/>
        <sz val="11"/>
        <color rgb="FF000000"/>
        <rFont val="宋体"/>
        <charset val="134"/>
      </rPr>
      <t>条件5：发表高水平论文2篇及以上（</t>
    </r>
    <r>
      <rPr>
        <b/>
        <sz val="11"/>
        <color rgb="FFFF0000"/>
        <rFont val="宋体"/>
        <charset val="134"/>
      </rPr>
      <t>本人一作，A类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</si>
  <si>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>条件6：获得学科竞赛</t>
    </r>
    <r>
      <rPr>
        <b/>
        <sz val="11"/>
        <color rgb="FFFF0000"/>
        <rFont val="宋体"/>
        <charset val="134"/>
      </rPr>
      <t>省部级一等奖及以上</t>
    </r>
  </si>
  <si>
    <t>条件7：考取博士研究生</t>
  </si>
  <si>
    <r>
      <rPr>
        <b/>
        <sz val="11"/>
        <color rgb="FF000000"/>
        <rFont val="宋体"/>
        <charset val="134"/>
      </rPr>
      <t>条件8：毕业生学位论文总评成绩及排名（</t>
    </r>
    <r>
      <rPr>
        <b/>
        <sz val="11"/>
        <color rgb="FFFF0000"/>
        <rFont val="宋体"/>
        <charset val="134"/>
      </rPr>
      <t>前30%</t>
    </r>
    <r>
      <rPr>
        <b/>
        <sz val="11"/>
        <color rgb="FF000000"/>
        <rFont val="宋体"/>
        <charset val="134"/>
      </rPr>
      <t>）专业/一级学科</t>
    </r>
  </si>
  <si>
    <r>
      <rPr>
        <b/>
        <sz val="11"/>
        <color rgb="FF000000"/>
        <rFont val="宋体"/>
        <charset val="134"/>
      </rPr>
      <t>其他(积极参加社会实践和志愿服
务，有较强的实践能力和创新能力的；在校期间有重要发明创造或
为学校、为社会做出突出贡献的；响应国家号召献身国防事业，自
愿到西部、到艰苦边远地区和基层就业、创业的)</t>
    </r>
    <r>
      <rPr>
        <b/>
        <sz val="11"/>
        <color rgb="FFFF0000"/>
        <rFont val="宋体"/>
        <charset val="134"/>
      </rPr>
      <t>参加国庆阅兵</t>
    </r>
  </si>
  <si>
    <t>符合条件情况</t>
  </si>
  <si>
    <t>学院拟推荐等级</t>
  </si>
  <si>
    <t>法研2031班</t>
  </si>
  <si>
    <t>陈天舒</t>
  </si>
  <si>
    <t>民商法学</t>
  </si>
  <si>
    <t>是</t>
  </si>
  <si>
    <t>符合</t>
  </si>
  <si>
    <r>
      <rPr>
        <sz val="11"/>
        <color rgb="FF000000"/>
        <rFont val="宋体"/>
        <charset val="134"/>
      </rPr>
      <t xml:space="preserve">2020-2021学年专业第3/11（前30%） 
2021-2022学年专业第2/11（前20%）   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</si>
  <si>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2020年 新生一等奖学金
2022年 综合一等奖学金
2022年 校级学术之星
</t>
    </r>
    <r>
      <rPr>
        <sz val="11"/>
        <color rgb="FFFF0000"/>
        <rFont val="宋体"/>
        <charset val="134"/>
      </rPr>
      <t>符合</t>
    </r>
  </si>
  <si>
    <r>
      <rPr>
        <sz val="11"/>
        <color rgb="FF000000"/>
        <rFont val="宋体"/>
        <charset val="134"/>
      </rPr>
      <t xml:space="preserve">2022年获得国家奖学金                    </t>
    </r>
    <r>
      <rPr>
        <sz val="11"/>
        <color rgb="FFFF0000"/>
        <rFont val="宋体"/>
        <charset val="134"/>
      </rPr>
      <t>符合</t>
    </r>
  </si>
  <si>
    <t>无</t>
  </si>
  <si>
    <r>
      <rPr>
        <sz val="10.5"/>
        <color theme="1"/>
        <rFont val="宋体"/>
        <charset val="134"/>
      </rPr>
      <t xml:space="preserve">86.24，专业排名1/11                         </t>
    </r>
    <r>
      <rPr>
        <sz val="10.5"/>
        <color rgb="FFFF0000"/>
        <rFont val="宋体"/>
        <charset val="134"/>
      </rPr>
      <t>符合</t>
    </r>
  </si>
  <si>
    <t>1、参加党支部乡村普法宣传活动；
2、多次参加课题校外调研；
3、在北京恩学律师事务所实习</t>
  </si>
  <si>
    <r>
      <rPr>
        <sz val="11"/>
        <rFont val="宋体"/>
        <charset val="134"/>
      </rPr>
      <t xml:space="preserve">条件1、条件2、条件3、条件4 </t>
    </r>
    <r>
      <rPr>
        <sz val="11"/>
        <color rgb="FFFF0000"/>
        <rFont val="宋体"/>
        <charset val="134"/>
      </rPr>
      <t xml:space="preserve"> </t>
    </r>
    <r>
      <rPr>
        <sz val="11"/>
        <rFont val="宋体"/>
        <charset val="134"/>
      </rPr>
      <t xml:space="preserve">、条件8  </t>
    </r>
    <r>
      <rPr>
        <sz val="11"/>
        <color rgb="FFFF0000"/>
        <rFont val="宋体"/>
        <charset val="134"/>
      </rPr>
      <t xml:space="preserve">              符合5项</t>
    </r>
  </si>
  <si>
    <t>市级、校级</t>
  </si>
  <si>
    <t>法研2032班</t>
  </si>
  <si>
    <t>陈亦昕</t>
  </si>
  <si>
    <t>法律（非法学）</t>
  </si>
  <si>
    <r>
      <rPr>
        <sz val="11"/>
        <rFont val="宋体"/>
        <charset val="134"/>
      </rPr>
      <t xml:space="preserve">2020-2021学年专业第2/31（前10%）              
2021-2022学年专业第3/31（前10%）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</si>
  <si>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2020年  新生一等奖学金
2021年  综合一等奖学金
2022年 综合一等奖学金              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</si>
  <si>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>88.40，专业排名1/31（前10%）</t>
    </r>
    <r>
      <rPr>
        <sz val="11"/>
        <color rgb="FFFF0000"/>
        <rFont val="宋体"/>
        <charset val="134"/>
      </rPr>
      <t>符合</t>
    </r>
  </si>
  <si>
    <t>1、2022年在北京互联网法院实习3个月，获得北京互联网法院“优秀实习生荣誉证书”；
2、2021年参与中国商业文化研究会项目，课题名称：数字经济时代反垄断案例库建设；                                                         
3、2020-2021学年担任法学院研究生会副主席一职；
4、2020级毕业典礼暨学位授予仪式的志愿者；
5、每年都参加法学院12.4宪法宣传日活动；
6、2021年与班级一起参加河北村民法典普法宣传活动；
7、2021法学院“国锦勤学奖学金”；
8、2022法学院第四届“青菁杯”论文写作比赛，二等奖。</t>
  </si>
  <si>
    <r>
      <rPr>
        <sz val="11"/>
        <rFont val="宋体"/>
        <charset val="134"/>
      </rPr>
      <t>条件1、条件2、条件3、条件8；</t>
    </r>
    <r>
      <rPr>
        <sz val="11"/>
        <color rgb="FFFF0000"/>
        <rFont val="宋体"/>
        <charset val="134"/>
      </rPr>
      <t>符合4项</t>
    </r>
  </si>
  <si>
    <t>龙利荣</t>
  </si>
  <si>
    <t>法律硕士非法学</t>
  </si>
  <si>
    <r>
      <rPr>
        <sz val="11"/>
        <rFont val="宋体"/>
        <charset val="134"/>
      </rPr>
      <t xml:space="preserve">2020-2021学年专业第2/31（前10%）              
2021-2022学年专业第1/31（前10%）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</si>
  <si>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
2021年  综合一等奖学金
2022年 综合一等奖学金
</t>
    </r>
    <r>
      <rPr>
        <sz val="11"/>
        <color rgb="FFFF0000"/>
        <rFont val="宋体"/>
        <charset val="134"/>
      </rPr>
      <t>不符合</t>
    </r>
  </si>
  <si>
    <r>
      <rPr>
        <sz val="11"/>
        <color rgb="FF000000"/>
        <rFont val="宋体"/>
        <charset val="134"/>
      </rPr>
      <t xml:space="preserve">是（浙江大学经济法博士研究生）                  </t>
    </r>
    <r>
      <rPr>
        <sz val="11"/>
        <color rgb="FFFF0000"/>
        <rFont val="宋体"/>
        <charset val="134"/>
      </rPr>
      <t>符合</t>
    </r>
  </si>
  <si>
    <r>
      <rPr>
        <sz val="11"/>
        <color rgb="FF000000"/>
        <rFont val="宋体"/>
        <charset val="134"/>
      </rPr>
      <t>87.34，专业排名2/31（前10%）</t>
    </r>
    <r>
      <rPr>
        <sz val="11"/>
        <color rgb="FFFF0000"/>
        <rFont val="宋体"/>
        <charset val="134"/>
      </rPr>
      <t>符合</t>
    </r>
  </si>
  <si>
    <t xml:space="preserve">1、进行社区普法宣传；
2、参加法学院12.4宪法宣传日活动；                                                         
3、 为山区儿童每月捐款；
</t>
  </si>
  <si>
    <r>
      <rPr>
        <sz val="11"/>
        <color rgb="FF000000"/>
        <rFont val="宋体"/>
        <charset val="134"/>
      </rPr>
      <t>条件1、条件2、条件7、条件8；</t>
    </r>
    <r>
      <rPr>
        <sz val="11"/>
        <color rgb="FFFF0000"/>
        <rFont val="宋体"/>
        <charset val="134"/>
      </rPr>
      <t>符合4项</t>
    </r>
  </si>
  <si>
    <t>周震</t>
  </si>
  <si>
    <t>诉讼法学</t>
  </si>
  <si>
    <r>
      <rPr>
        <sz val="11"/>
        <rFont val="宋体"/>
        <charset val="134"/>
      </rPr>
      <t xml:space="preserve">2020-2021学年专业第1/4（前10%）；       2021-2022学年专业第1/4（前10%） 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</si>
  <si>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2021年 综合一等奖学金；                         2022年 综合一等奖学金；                      北京工商大学优秀研究生干部；                      </t>
    </r>
    <r>
      <rPr>
        <sz val="11"/>
        <color rgb="FFFF0000"/>
        <rFont val="宋体"/>
        <charset val="134"/>
      </rPr>
      <t>符合</t>
    </r>
    <r>
      <rPr>
        <sz val="11"/>
        <rFont val="宋体"/>
        <charset val="134"/>
      </rPr>
      <t xml:space="preserve">                    </t>
    </r>
  </si>
  <si>
    <r>
      <rPr>
        <sz val="11"/>
        <color rgb="FF000000"/>
        <rFont val="宋体"/>
        <charset val="134"/>
      </rPr>
      <t xml:space="preserve">83.98，专业排名2/3                    </t>
    </r>
    <r>
      <rPr>
        <sz val="11"/>
        <color rgb="FFFF0000"/>
        <rFont val="宋体"/>
        <charset val="134"/>
      </rPr>
      <t>不符合</t>
    </r>
  </si>
  <si>
    <t xml:space="preserve">1、曾担任法学院研究生会主席组织研究生开展各类学术、文体活动，创办学院法律人学术沙龙讲座活动；                     2、曾作为高校学生党员代表现场参加庆祝中国共产党成立100周年庆祝大会；              3、曾在字节跳动互联网公司进行实习；4、曾获法学院青菁杯论文写作比赛一等奖 
</t>
  </si>
  <si>
    <r>
      <rPr>
        <sz val="11"/>
        <color rgb="FF000000"/>
        <rFont val="宋体"/>
        <charset val="134"/>
      </rPr>
      <t xml:space="preserve">条件1、条件2、条件3                    </t>
    </r>
    <r>
      <rPr>
        <sz val="11"/>
        <color rgb="FFFF0000"/>
        <rFont val="宋体"/>
        <charset val="134"/>
      </rPr>
      <t>符合3项</t>
    </r>
  </si>
  <si>
    <t>校级</t>
  </si>
  <si>
    <t>法研2121班</t>
  </si>
  <si>
    <t>李齐</t>
  </si>
  <si>
    <t>法律（法学）</t>
  </si>
  <si>
    <r>
      <rPr>
        <sz val="11"/>
        <color rgb="FF000000"/>
        <rFont val="宋体"/>
        <charset val="134"/>
      </rPr>
      <t xml:space="preserve">2021-2022学年专业第1/30（前10%）               </t>
    </r>
    <r>
      <rPr>
        <sz val="11"/>
        <color rgb="FFFF0000"/>
        <rFont val="宋体"/>
        <charset val="134"/>
      </rPr>
      <t>符合</t>
    </r>
  </si>
  <si>
    <r>
      <rPr>
        <sz val="11"/>
        <color rgb="FF000000"/>
        <rFont val="宋体"/>
        <charset val="134"/>
      </rPr>
      <t>2021年 新生一等奖学金；                        2022年 综合一等奖学金，                         2022年 校三好研究生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</si>
  <si>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80.8，专业排名17/32（超30%）                      </t>
    </r>
    <r>
      <rPr>
        <sz val="11"/>
        <color rgb="FFFF0000"/>
        <rFont val="宋体"/>
        <charset val="134"/>
      </rPr>
      <t>不符合</t>
    </r>
  </si>
  <si>
    <t>1、协助组织党建活动，发展支部党员3人，对接完成上级党组织分配工作任务；                                         2、在北京德和衡律师事务所实习；                 3、积极参与班级和党支部活动</t>
  </si>
  <si>
    <r>
      <rPr>
        <sz val="11"/>
        <color rgb="FF000000"/>
        <rFont val="宋体"/>
        <charset val="134"/>
      </rPr>
      <t>条件1、条件2、条件3、条件4；</t>
    </r>
    <r>
      <rPr>
        <sz val="11"/>
        <color rgb="FFFF0000"/>
        <rFont val="宋体"/>
        <charset val="134"/>
      </rPr>
      <t>符合4项</t>
    </r>
  </si>
  <si>
    <t>喻勤</t>
  </si>
  <si>
    <r>
      <rPr>
        <sz val="11"/>
        <color rgb="FF000000"/>
        <rFont val="宋体"/>
        <charset val="134"/>
      </rPr>
      <t xml:space="preserve">2021-2022学年专业第6/30（前20%）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</si>
  <si>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2022年综合二等奖学金；                        2022年优秀研究生干部                          </t>
    </r>
    <r>
      <rPr>
        <sz val="11"/>
        <color rgb="FFFF0000"/>
        <rFont val="宋体"/>
        <charset val="134"/>
      </rPr>
      <t>不符合</t>
    </r>
  </si>
  <si>
    <r>
      <rPr>
        <sz val="11"/>
        <color rgb="FF000000"/>
        <rFont val="宋体"/>
        <charset val="134"/>
      </rPr>
      <t xml:space="preserve">82.136，专业排名9/32（前30%）                </t>
    </r>
    <r>
      <rPr>
        <sz val="11"/>
        <color rgb="FFFF0000"/>
        <rFont val="宋体"/>
        <charset val="134"/>
      </rPr>
      <t>符合</t>
    </r>
  </si>
  <si>
    <t>1.处理班级日常事务，协助老师和同学；                                        2.国浩律师（南昌）事务所实习</t>
  </si>
  <si>
    <r>
      <rPr>
        <sz val="11"/>
        <rFont val="宋体"/>
        <charset val="134"/>
      </rPr>
      <t xml:space="preserve">条件1、条件2、条件8                 </t>
    </r>
    <r>
      <rPr>
        <sz val="11"/>
        <color rgb="FFFF0000"/>
        <rFont val="宋体"/>
        <charset val="134"/>
      </rPr>
      <t>符合3项</t>
    </r>
  </si>
  <si>
    <t>潘静文</t>
  </si>
  <si>
    <r>
      <rPr>
        <sz val="11"/>
        <rFont val="宋体"/>
        <charset val="134"/>
      </rPr>
      <t xml:space="preserve">2020-2021学年专业第1/31（前10%）；
2021-2022学年专业5/31（前20%）     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</si>
  <si>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2021年 综合一等奖学金   
2022年 综合一等奖学金 
2022年 校级三好研究生                           </t>
    </r>
    <r>
      <rPr>
        <sz val="11"/>
        <color rgb="FFFF0000"/>
        <rFont val="宋体"/>
        <charset val="134"/>
      </rPr>
      <t>符合</t>
    </r>
  </si>
  <si>
    <r>
      <rPr>
        <sz val="11"/>
        <color rgb="FF000000"/>
        <rFont val="宋体"/>
        <charset val="134"/>
      </rPr>
      <t xml:space="preserve">78.402，专业排名27/31             </t>
    </r>
    <r>
      <rPr>
        <sz val="11"/>
        <color rgb="FFFF0000"/>
        <rFont val="宋体"/>
        <charset val="134"/>
      </rPr>
      <t>不符合</t>
    </r>
  </si>
  <si>
    <t>1、参与2021年科研能力提升项目
2、主持2022年研究生科研能力提升项目
3、获得华城杯学术论文写作大赛三等奖
4、参与中国共产党成立100周年庆祝大会，获学校通报表扬；在《青岛日报》理论周刊发表署名文章《百年大党的青春密码》
5、2021年度法学院“自强之星”
6、在北京市安理律师事务所实习
7、参加12·4宪法宣传日活动和河北村民法典宣传活动、学院迎新志愿活动
8、响应国家号召，投身乡村振兴建设，去基层就业</t>
  </si>
  <si>
    <r>
      <rPr>
        <sz val="11"/>
        <color rgb="FF000000"/>
        <rFont val="宋体"/>
        <charset val="134"/>
      </rPr>
      <t xml:space="preserve">条件1、条件2、条件3        </t>
    </r>
    <r>
      <rPr>
        <sz val="11"/>
        <color rgb="FFFF0000"/>
        <rFont val="宋体"/>
        <charset val="134"/>
      </rPr>
      <t>符合3项</t>
    </r>
  </si>
  <si>
    <t>王磊</t>
  </si>
  <si>
    <r>
      <rPr>
        <sz val="11"/>
        <color rgb="FF000000"/>
        <rFont val="宋体"/>
        <charset val="134"/>
      </rPr>
      <t>2021-2022学年专业第5/31（</t>
    </r>
    <r>
      <rPr>
        <sz val="11"/>
        <rFont val="宋体"/>
        <charset val="134"/>
      </rPr>
      <t>前20%</t>
    </r>
    <r>
      <rPr>
        <sz val="11"/>
        <color rgb="FF000000"/>
        <rFont val="宋体"/>
        <charset val="134"/>
      </rPr>
      <t>）              
2022-2023学年专业第5/31（</t>
    </r>
    <r>
      <rPr>
        <sz val="11"/>
        <rFont val="宋体"/>
        <charset val="134"/>
      </rPr>
      <t>前20%</t>
    </r>
    <r>
      <rPr>
        <sz val="11"/>
        <color rgb="FF000000"/>
        <rFont val="宋体"/>
        <charset val="134"/>
      </rPr>
      <t xml:space="preserve">）               </t>
    </r>
    <r>
      <rPr>
        <sz val="11"/>
        <color rgb="FFFF0000"/>
        <rFont val="宋体"/>
        <charset val="134"/>
      </rPr>
      <t>符合</t>
    </r>
  </si>
  <si>
    <r>
      <rPr>
        <sz val="11"/>
        <rFont val="宋体"/>
        <charset val="134"/>
      </rPr>
      <t xml:space="preserve">
2020年  新生一等奖学金
2021年 综合一等奖学金
2021年 优秀学生干部2022年 综合一等奖学金
2022年优秀学生干部2022年 北京工商大学“十佳党员”                  </t>
    </r>
    <r>
      <rPr>
        <sz val="11"/>
        <color rgb="FFFF0000"/>
        <rFont val="宋体"/>
        <charset val="134"/>
      </rPr>
      <t>符合</t>
    </r>
  </si>
  <si>
    <r>
      <rPr>
        <sz val="11"/>
        <color rgb="FF000000"/>
        <rFont val="宋体"/>
        <charset val="134"/>
      </rPr>
      <t xml:space="preserve">81.266，专业排名12/31               </t>
    </r>
    <r>
      <rPr>
        <sz val="11"/>
        <color rgb="FFFF0000"/>
        <rFont val="宋体"/>
        <charset val="134"/>
      </rPr>
      <t>不符合</t>
    </r>
  </si>
  <si>
    <t>1、积极参与学院深入社区民法典宣传活动及积极担任迎新志愿者
2、积极参加法学院组织的四史活动、党史知识竞赛等                                                        
3、“青菁杯”论文比赛二等奖
4、北京工商大学“十佳党员”
5、在北京互联网法院实习获优秀实习生
6、积极参与社会实践与疫情防控</t>
  </si>
  <si>
    <r>
      <rPr>
        <sz val="11"/>
        <color rgb="FF000000"/>
        <rFont val="宋体"/>
        <charset val="134"/>
      </rPr>
      <t xml:space="preserve">条件1、条件2、条件3                  </t>
    </r>
    <r>
      <rPr>
        <sz val="11"/>
        <color rgb="FFFF0000"/>
        <rFont val="宋体"/>
        <charset val="134"/>
      </rPr>
      <t>符合3项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</si>
</sst>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 "/>
    <numFmt numFmtId="180" formatCode="0.00_);[Red]\(0.00\)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  <font>
      <sz val="10.5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2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31" applyNumberFormat="0" applyAlignment="0" applyProtection="0">
      <alignment vertical="center"/>
    </xf>
    <xf numFmtId="0" fontId="23" fillId="14" borderId="27" applyNumberFormat="0" applyAlignment="0" applyProtection="0">
      <alignment vertical="center"/>
    </xf>
    <xf numFmtId="0" fontId="24" fillId="15" borderId="3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0" borderId="0" applyBorder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80" fontId="8" fillId="3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1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9" fontId="0" fillId="0" borderId="0" xfId="0" applyNumberFormat="1" applyFill="1">
      <alignment vertical="center"/>
    </xf>
    <xf numFmtId="179" fontId="1" fillId="0" borderId="0" xfId="0" applyNumberFormat="1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4" borderId="24" xfId="0" applyNumberFormat="1" applyFill="1" applyBorder="1" applyAlignment="1">
      <alignment horizontal="center" vertical="center" wrapText="1"/>
    </xf>
    <xf numFmtId="49" fontId="0" fillId="4" borderId="22" xfId="0" applyNumberFormat="1" applyFill="1" applyBorder="1" applyAlignment="1">
      <alignment horizontal="center" vertical="center" wrapText="1"/>
    </xf>
    <xf numFmtId="49" fontId="0" fillId="4" borderId="24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0" fillId="4" borderId="20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26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19</xdr:row>
          <xdr:rowOff>28575</xdr:rowOff>
        </xdr:from>
        <xdr:to>
          <xdr:col>12</xdr:col>
          <xdr:colOff>228600</xdr:colOff>
          <xdr:row>21</xdr:row>
          <xdr:rowOff>142875</xdr:rowOff>
        </xdr:to>
        <xdr:sp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962525" y="6057900"/>
              <a:ext cx="1838325" cy="4572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showGridLines="0" workbookViewId="0">
      <selection activeCell="E6" sqref="E6:U13"/>
    </sheetView>
  </sheetViews>
  <sheetFormatPr defaultColWidth="9.625" defaultRowHeight="13.5"/>
  <cols>
    <col min="1" max="1" width="12.5" style="76" customWidth="1"/>
    <col min="2" max="2" width="6.5" customWidth="1"/>
    <col min="3" max="3" width="6.375" customWidth="1"/>
    <col min="4" max="4" width="8.875" customWidth="1"/>
    <col min="5" max="5" width="6.75" customWidth="1"/>
    <col min="6" max="6" width="6.875" customWidth="1"/>
    <col min="7" max="7" width="7.125" customWidth="1"/>
    <col min="8" max="9" width="6.875" customWidth="1"/>
    <col min="10" max="10" width="7.5" customWidth="1"/>
    <col min="11" max="11" width="4.875" customWidth="1"/>
    <col min="12" max="13" width="5.125" customWidth="1"/>
    <col min="14" max="14" width="6.625" customWidth="1"/>
    <col min="15" max="15" width="6" customWidth="1"/>
    <col min="16" max="16" width="5.75" customWidth="1"/>
    <col min="17" max="17" width="6" customWidth="1"/>
    <col min="18" max="18" width="5.125" customWidth="1"/>
    <col min="19" max="19" width="6.125" customWidth="1"/>
    <col min="20" max="20" width="7.25" customWidth="1"/>
    <col min="21" max="21" width="18.25" customWidth="1"/>
    <col min="22" max="22" width="15.5" customWidth="1"/>
  </cols>
  <sheetData>
    <row r="1" ht="46.5" customHeight="1" spans="1:21">
      <c r="A1" s="77" t="s">
        <v>0</v>
      </c>
      <c r="B1" s="78"/>
      <c r="C1" s="78"/>
      <c r="D1" s="78"/>
      <c r="E1" s="78"/>
      <c r="F1" s="78"/>
      <c r="G1" s="78"/>
      <c r="H1" s="78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ht="21" customHeight="1" spans="1:2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/>
      <c r="G2" s="36" t="s">
        <v>6</v>
      </c>
      <c r="H2" s="37"/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56"/>
      <c r="T2" s="57" t="s">
        <v>8</v>
      </c>
      <c r="U2" s="57" t="s">
        <v>9</v>
      </c>
    </row>
    <row r="3" ht="15" customHeight="1" spans="1:21">
      <c r="A3" s="38"/>
      <c r="B3" s="33"/>
      <c r="C3" s="33"/>
      <c r="D3" s="33"/>
      <c r="E3" s="32" t="s">
        <v>10</v>
      </c>
      <c r="F3" s="32" t="s">
        <v>11</v>
      </c>
      <c r="G3" s="39" t="s">
        <v>12</v>
      </c>
      <c r="H3" s="32" t="s">
        <v>11</v>
      </c>
      <c r="I3" s="50" t="s">
        <v>13</v>
      </c>
      <c r="J3" s="51"/>
      <c r="K3" s="51"/>
      <c r="L3" s="51"/>
      <c r="M3" s="51"/>
      <c r="N3" s="51"/>
      <c r="O3" s="51"/>
      <c r="P3" s="51"/>
      <c r="Q3" s="51"/>
      <c r="R3" s="58"/>
      <c r="S3" s="58" t="s">
        <v>11</v>
      </c>
      <c r="T3" s="59"/>
      <c r="U3" s="59"/>
    </row>
    <row r="4" ht="15" customHeight="1" spans="1:21">
      <c r="A4" s="38"/>
      <c r="B4" s="33"/>
      <c r="C4" s="33"/>
      <c r="D4" s="33"/>
      <c r="E4" s="40"/>
      <c r="F4" s="40"/>
      <c r="G4" s="41"/>
      <c r="H4" s="40"/>
      <c r="I4" s="52"/>
      <c r="J4" s="53"/>
      <c r="K4" s="53"/>
      <c r="L4" s="53"/>
      <c r="M4" s="53"/>
      <c r="N4" s="53"/>
      <c r="O4" s="53"/>
      <c r="P4" s="53"/>
      <c r="Q4" s="53"/>
      <c r="R4" s="60"/>
      <c r="S4" s="61"/>
      <c r="T4" s="59"/>
      <c r="U4" s="59"/>
    </row>
    <row r="5" ht="27" customHeight="1" spans="1:21">
      <c r="A5" s="42"/>
      <c r="B5" s="33"/>
      <c r="C5" s="33"/>
      <c r="D5" s="33"/>
      <c r="E5" s="43"/>
      <c r="F5" s="43"/>
      <c r="G5" s="44"/>
      <c r="H5" s="43"/>
      <c r="I5" s="54" t="s">
        <v>14</v>
      </c>
      <c r="J5" s="33" t="s">
        <v>15</v>
      </c>
      <c r="K5" s="33" t="s">
        <v>16</v>
      </c>
      <c r="L5" s="33" t="s">
        <v>15</v>
      </c>
      <c r="M5" s="7" t="s">
        <v>17</v>
      </c>
      <c r="N5" s="33" t="s">
        <v>15</v>
      </c>
      <c r="O5" s="55" t="s">
        <v>18</v>
      </c>
      <c r="P5" s="33" t="s">
        <v>15</v>
      </c>
      <c r="Q5" s="55" t="s">
        <v>19</v>
      </c>
      <c r="R5" s="33" t="s">
        <v>15</v>
      </c>
      <c r="S5" s="62"/>
      <c r="T5" s="63"/>
      <c r="U5" s="63"/>
    </row>
    <row r="6" ht="26.25" customHeight="1" spans="1:21">
      <c r="A6" s="65"/>
      <c r="B6" s="65" t="s">
        <v>20</v>
      </c>
      <c r="C6" s="66" t="s">
        <v>21</v>
      </c>
      <c r="D6" s="23" t="s">
        <v>22</v>
      </c>
      <c r="E6" s="69" t="s">
        <v>23</v>
      </c>
      <c r="F6" s="79" t="s">
        <v>24</v>
      </c>
      <c r="G6" s="68" t="s">
        <v>25</v>
      </c>
      <c r="H6" s="79" t="s">
        <v>26</v>
      </c>
      <c r="I6" s="68" t="s">
        <v>27</v>
      </c>
      <c r="J6" s="79" t="s">
        <v>28</v>
      </c>
      <c r="K6" s="68" t="s">
        <v>29</v>
      </c>
      <c r="L6" s="79" t="s">
        <v>29</v>
      </c>
      <c r="M6" s="68" t="s">
        <v>30</v>
      </c>
      <c r="N6" s="79" t="s">
        <v>31</v>
      </c>
      <c r="O6" s="68" t="s">
        <v>29</v>
      </c>
      <c r="P6" s="79" t="s">
        <v>29</v>
      </c>
      <c r="Q6" s="68" t="s">
        <v>25</v>
      </c>
      <c r="R6" s="79" t="s">
        <v>32</v>
      </c>
      <c r="S6" s="79" t="s">
        <v>33</v>
      </c>
      <c r="T6" s="79" t="s">
        <v>34</v>
      </c>
      <c r="U6" s="65"/>
    </row>
    <row r="7" ht="30" customHeight="1" spans="1:21">
      <c r="A7" s="65"/>
      <c r="B7" s="65" t="s">
        <v>35</v>
      </c>
      <c r="C7" s="66" t="s">
        <v>36</v>
      </c>
      <c r="D7" s="24" t="s">
        <v>37</v>
      </c>
      <c r="E7" s="69" t="s">
        <v>38</v>
      </c>
      <c r="F7" s="79" t="s">
        <v>39</v>
      </c>
      <c r="G7" s="68" t="s">
        <v>40</v>
      </c>
      <c r="H7" s="79" t="s">
        <v>41</v>
      </c>
      <c r="I7" s="68" t="s">
        <v>42</v>
      </c>
      <c r="J7" s="79" t="s">
        <v>43</v>
      </c>
      <c r="K7" s="68" t="s">
        <v>44</v>
      </c>
      <c r="L7" s="79" t="s">
        <v>45</v>
      </c>
      <c r="M7" s="68" t="s">
        <v>29</v>
      </c>
      <c r="N7" s="79" t="s">
        <v>29</v>
      </c>
      <c r="O7" s="68" t="s">
        <v>29</v>
      </c>
      <c r="P7" s="79" t="s">
        <v>29</v>
      </c>
      <c r="Q7" s="68" t="s">
        <v>29</v>
      </c>
      <c r="R7" s="79" t="s">
        <v>29</v>
      </c>
      <c r="S7" s="79" t="s">
        <v>46</v>
      </c>
      <c r="T7" s="79" t="s">
        <v>47</v>
      </c>
      <c r="U7" s="65"/>
    </row>
    <row r="8" ht="38.25" customHeight="1" spans="1:21">
      <c r="A8" s="65"/>
      <c r="B8" s="6" t="s">
        <v>48</v>
      </c>
      <c r="C8" s="66" t="s">
        <v>21</v>
      </c>
      <c r="D8" s="24" t="s">
        <v>49</v>
      </c>
      <c r="E8" s="69" t="s">
        <v>50</v>
      </c>
      <c r="F8" s="79" t="s">
        <v>51</v>
      </c>
      <c r="G8" s="68" t="s">
        <v>30</v>
      </c>
      <c r="H8" s="79" t="s">
        <v>52</v>
      </c>
      <c r="I8" s="68" t="s">
        <v>53</v>
      </c>
      <c r="J8" s="79" t="s">
        <v>54</v>
      </c>
      <c r="K8" s="68" t="s">
        <v>29</v>
      </c>
      <c r="L8" s="79" t="s">
        <v>29</v>
      </c>
      <c r="M8" s="68" t="s">
        <v>25</v>
      </c>
      <c r="N8" s="79" t="s">
        <v>55</v>
      </c>
      <c r="O8" s="68" t="s">
        <v>25</v>
      </c>
      <c r="P8" s="79" t="s">
        <v>55</v>
      </c>
      <c r="Q8" s="68" t="s">
        <v>29</v>
      </c>
      <c r="R8" s="79" t="s">
        <v>29</v>
      </c>
      <c r="S8" s="79" t="s">
        <v>56</v>
      </c>
      <c r="T8" s="79" t="s">
        <v>57</v>
      </c>
      <c r="U8" s="65"/>
    </row>
    <row r="9" ht="38.25" customHeight="1" spans="1:21">
      <c r="A9" s="70"/>
      <c r="B9" s="6" t="s">
        <v>58</v>
      </c>
      <c r="C9" s="71" t="s">
        <v>36</v>
      </c>
      <c r="D9" s="6" t="s">
        <v>37</v>
      </c>
      <c r="E9" s="72" t="s">
        <v>59</v>
      </c>
      <c r="F9" s="80" t="s">
        <v>60</v>
      </c>
      <c r="G9" s="68" t="s">
        <v>30</v>
      </c>
      <c r="H9" s="79" t="s">
        <v>52</v>
      </c>
      <c r="I9" s="74" t="s">
        <v>61</v>
      </c>
      <c r="J9" s="80" t="s">
        <v>62</v>
      </c>
      <c r="K9" s="74" t="s">
        <v>29</v>
      </c>
      <c r="L9" s="80" t="s">
        <v>29</v>
      </c>
      <c r="M9" s="74" t="s">
        <v>25</v>
      </c>
      <c r="N9" s="80" t="s">
        <v>55</v>
      </c>
      <c r="O9" s="74" t="s">
        <v>25</v>
      </c>
      <c r="P9" s="80" t="s">
        <v>55</v>
      </c>
      <c r="Q9" s="74" t="s">
        <v>25</v>
      </c>
      <c r="R9" s="80" t="s">
        <v>32</v>
      </c>
      <c r="S9" s="79" t="s">
        <v>63</v>
      </c>
      <c r="T9" s="79" t="s">
        <v>64</v>
      </c>
      <c r="U9" s="65"/>
    </row>
    <row r="10" ht="34.5" customHeight="1" spans="1:21">
      <c r="A10" s="70"/>
      <c r="B10" s="6" t="s">
        <v>65</v>
      </c>
      <c r="C10" s="71" t="s">
        <v>36</v>
      </c>
      <c r="D10" s="23" t="s">
        <v>37</v>
      </c>
      <c r="E10" s="72" t="s">
        <v>66</v>
      </c>
      <c r="F10" s="80" t="s">
        <v>67</v>
      </c>
      <c r="G10" s="68" t="s">
        <v>29</v>
      </c>
      <c r="H10" s="79" t="s">
        <v>29</v>
      </c>
      <c r="I10" s="74" t="s">
        <v>68</v>
      </c>
      <c r="J10" s="80" t="s">
        <v>69</v>
      </c>
      <c r="K10" s="74" t="s">
        <v>29</v>
      </c>
      <c r="L10" s="80" t="s">
        <v>29</v>
      </c>
      <c r="M10" s="74" t="s">
        <v>29</v>
      </c>
      <c r="N10" s="80" t="s">
        <v>29</v>
      </c>
      <c r="O10" s="74" t="s">
        <v>29</v>
      </c>
      <c r="P10" s="80" t="s">
        <v>29</v>
      </c>
      <c r="Q10" s="74" t="s">
        <v>25</v>
      </c>
      <c r="R10" s="80" t="s">
        <v>32</v>
      </c>
      <c r="S10" s="79" t="s">
        <v>70</v>
      </c>
      <c r="T10" s="79" t="s">
        <v>71</v>
      </c>
      <c r="U10" s="65"/>
    </row>
    <row r="11" ht="26.25" customHeight="1" spans="1:21">
      <c r="A11" s="65"/>
      <c r="B11" s="65" t="s">
        <v>72</v>
      </c>
      <c r="C11" s="66" t="s">
        <v>73</v>
      </c>
      <c r="D11" s="24" t="s">
        <v>74</v>
      </c>
      <c r="E11" s="69" t="s">
        <v>75</v>
      </c>
      <c r="F11" s="79" t="s">
        <v>76</v>
      </c>
      <c r="G11" s="68" t="s">
        <v>77</v>
      </c>
      <c r="H11" s="79" t="s">
        <v>78</v>
      </c>
      <c r="I11" s="68" t="s">
        <v>79</v>
      </c>
      <c r="J11" s="79" t="s">
        <v>28</v>
      </c>
      <c r="K11" s="68" t="s">
        <v>29</v>
      </c>
      <c r="L11" s="79" t="s">
        <v>29</v>
      </c>
      <c r="M11" s="68" t="s">
        <v>30</v>
      </c>
      <c r="N11" s="79" t="s">
        <v>31</v>
      </c>
      <c r="O11" s="68" t="s">
        <v>25</v>
      </c>
      <c r="P11" s="79" t="s">
        <v>55</v>
      </c>
      <c r="Q11" s="68" t="s">
        <v>25</v>
      </c>
      <c r="R11" s="79" t="s">
        <v>32</v>
      </c>
      <c r="S11" s="79" t="s">
        <v>80</v>
      </c>
      <c r="T11" s="79" t="s">
        <v>81</v>
      </c>
      <c r="U11" s="65"/>
    </row>
    <row r="12" ht="38.25" customHeight="1" spans="1:21">
      <c r="A12" s="70"/>
      <c r="B12" s="6" t="s">
        <v>82</v>
      </c>
      <c r="C12" s="71" t="s">
        <v>83</v>
      </c>
      <c r="D12" s="6" t="s">
        <v>84</v>
      </c>
      <c r="E12" s="72" t="s">
        <v>85</v>
      </c>
      <c r="F12" s="80" t="s">
        <v>86</v>
      </c>
      <c r="G12" s="68" t="s">
        <v>78</v>
      </c>
      <c r="H12" s="79" t="s">
        <v>87</v>
      </c>
      <c r="I12" s="74" t="s">
        <v>88</v>
      </c>
      <c r="J12" s="80" t="s">
        <v>89</v>
      </c>
      <c r="K12" s="74" t="s">
        <v>29</v>
      </c>
      <c r="L12" s="80" t="s">
        <v>29</v>
      </c>
      <c r="M12" s="74" t="s">
        <v>44</v>
      </c>
      <c r="N12" s="80" t="s">
        <v>90</v>
      </c>
      <c r="O12" s="74" t="s">
        <v>25</v>
      </c>
      <c r="P12" s="80" t="s">
        <v>55</v>
      </c>
      <c r="Q12" s="74" t="s">
        <v>25</v>
      </c>
      <c r="R12" s="80" t="s">
        <v>32</v>
      </c>
      <c r="S12" s="79" t="s">
        <v>91</v>
      </c>
      <c r="T12" s="79" t="s">
        <v>92</v>
      </c>
      <c r="U12" s="65"/>
    </row>
    <row r="13" ht="38.25" customHeight="1" spans="1:21">
      <c r="A13" s="70"/>
      <c r="B13" s="73" t="s">
        <v>93</v>
      </c>
      <c r="C13" s="71" t="s">
        <v>83</v>
      </c>
      <c r="D13" s="6" t="s">
        <v>84</v>
      </c>
      <c r="E13" s="72" t="s">
        <v>38</v>
      </c>
      <c r="F13" s="80" t="s">
        <v>94</v>
      </c>
      <c r="G13" s="68" t="s">
        <v>78</v>
      </c>
      <c r="H13" s="79" t="s">
        <v>87</v>
      </c>
      <c r="I13" s="74" t="s">
        <v>95</v>
      </c>
      <c r="J13" s="80" t="s">
        <v>96</v>
      </c>
      <c r="K13" s="74" t="s">
        <v>29</v>
      </c>
      <c r="L13" s="80" t="s">
        <v>29</v>
      </c>
      <c r="M13" s="74" t="s">
        <v>29</v>
      </c>
      <c r="N13" s="80" t="s">
        <v>29</v>
      </c>
      <c r="O13" s="74" t="s">
        <v>25</v>
      </c>
      <c r="P13" s="80" t="s">
        <v>55</v>
      </c>
      <c r="Q13" s="74" t="s">
        <v>29</v>
      </c>
      <c r="R13" s="80" t="s">
        <v>29</v>
      </c>
      <c r="S13" s="79" t="s">
        <v>97</v>
      </c>
      <c r="T13" s="79" t="s">
        <v>98</v>
      </c>
      <c r="U13" s="65"/>
    </row>
    <row r="14" spans="19:19">
      <c r="S14">
        <f>I13*J13+K13*L13+M13*N13+O13*P13+Q13*R13</f>
        <v>1656.112711</v>
      </c>
    </row>
    <row r="16" spans="1:7">
      <c r="A16" s="81" t="s">
        <v>99</v>
      </c>
      <c r="B16" s="82" t="s">
        <v>100</v>
      </c>
      <c r="C16" s="82"/>
      <c r="D16" s="82"/>
      <c r="E16" s="82"/>
      <c r="F16" s="82"/>
      <c r="G16" s="82"/>
    </row>
    <row r="17" spans="2:4">
      <c r="B17" s="82" t="s">
        <v>101</v>
      </c>
      <c r="C17" s="82"/>
      <c r="D17" s="82"/>
    </row>
    <row r="18" s="75" customFormat="1" ht="12.75" customHeight="1" spans="2:2">
      <c r="B18" s="75" t="s">
        <v>102</v>
      </c>
    </row>
    <row r="19" s="75" customFormat="1" spans="2:2">
      <c r="B19" s="75" t="s">
        <v>103</v>
      </c>
    </row>
    <row r="20" spans="17:21">
      <c r="Q20">
        <v>20</v>
      </c>
      <c r="R20">
        <v>30</v>
      </c>
      <c r="S20">
        <v>15</v>
      </c>
      <c r="T20">
        <v>15</v>
      </c>
      <c r="U20">
        <v>20</v>
      </c>
    </row>
    <row r="21" s="75" customFormat="1" spans="2:13">
      <c r="B21" s="81" t="s">
        <v>104</v>
      </c>
      <c r="L21"/>
      <c r="M21"/>
    </row>
    <row r="22" spans="2:4">
      <c r="B22" s="82" t="s">
        <v>105</v>
      </c>
      <c r="C22" s="82"/>
      <c r="D22" s="82"/>
    </row>
    <row r="23" spans="3:3">
      <c r="C23" t="s">
        <v>106</v>
      </c>
    </row>
    <row r="24" s="75" customFormat="1" spans="2:2">
      <c r="B24" s="81" t="s">
        <v>107</v>
      </c>
    </row>
    <row r="25" spans="3:3">
      <c r="C25" t="s">
        <v>108</v>
      </c>
    </row>
    <row r="27" spans="2:2">
      <c r="B27" s="82" t="s">
        <v>109</v>
      </c>
    </row>
    <row r="28" spans="2:2">
      <c r="B28" s="82" t="s">
        <v>110</v>
      </c>
    </row>
    <row r="30" ht="27" spans="12:21">
      <c r="L30" s="54" t="s">
        <v>14</v>
      </c>
      <c r="M30" s="33" t="s">
        <v>15</v>
      </c>
      <c r="N30" s="33" t="s">
        <v>16</v>
      </c>
      <c r="O30" s="33" t="s">
        <v>15</v>
      </c>
      <c r="P30" s="7" t="s">
        <v>17</v>
      </c>
      <c r="Q30" s="33" t="s">
        <v>15</v>
      </c>
      <c r="R30" s="55" t="s">
        <v>18</v>
      </c>
      <c r="S30" s="33" t="s">
        <v>15</v>
      </c>
      <c r="T30" s="55" t="s">
        <v>19</v>
      </c>
      <c r="U30" s="33" t="s">
        <v>15</v>
      </c>
    </row>
    <row r="31" ht="27" spans="12:21">
      <c r="L31" s="79" t="s">
        <v>27</v>
      </c>
      <c r="M31" s="79" t="s">
        <v>28</v>
      </c>
      <c r="N31" s="79" t="s">
        <v>29</v>
      </c>
      <c r="O31" s="79" t="s">
        <v>29</v>
      </c>
      <c r="P31" s="79" t="s">
        <v>30</v>
      </c>
      <c r="Q31" s="79" t="s">
        <v>31</v>
      </c>
      <c r="R31" s="79" t="s">
        <v>29</v>
      </c>
      <c r="S31" s="79" t="s">
        <v>29</v>
      </c>
      <c r="T31" s="79" t="s">
        <v>25</v>
      </c>
      <c r="U31" s="79" t="s">
        <v>32</v>
      </c>
    </row>
    <row r="32" ht="27" spans="12:21">
      <c r="L32" s="79" t="s">
        <v>42</v>
      </c>
      <c r="M32" s="79" t="s">
        <v>43</v>
      </c>
      <c r="N32" s="79" t="s">
        <v>44</v>
      </c>
      <c r="O32" s="79" t="s">
        <v>45</v>
      </c>
      <c r="P32" s="79" t="s">
        <v>29</v>
      </c>
      <c r="Q32" s="79" t="s">
        <v>29</v>
      </c>
      <c r="R32" s="79" t="s">
        <v>29</v>
      </c>
      <c r="S32" s="79" t="s">
        <v>29</v>
      </c>
      <c r="T32" s="79" t="s">
        <v>29</v>
      </c>
      <c r="U32" s="79" t="s">
        <v>29</v>
      </c>
    </row>
    <row r="33" ht="27" spans="12:21">
      <c r="L33" s="79" t="s">
        <v>53</v>
      </c>
      <c r="M33" s="79" t="s">
        <v>54</v>
      </c>
      <c r="N33" s="79" t="s">
        <v>29</v>
      </c>
      <c r="O33" s="79" t="s">
        <v>29</v>
      </c>
      <c r="P33" s="79" t="s">
        <v>25</v>
      </c>
      <c r="Q33" s="79" t="s">
        <v>55</v>
      </c>
      <c r="R33" s="79" t="s">
        <v>25</v>
      </c>
      <c r="S33" s="79" t="s">
        <v>55</v>
      </c>
      <c r="T33" s="79" t="s">
        <v>29</v>
      </c>
      <c r="U33" s="79" t="s">
        <v>29</v>
      </c>
    </row>
    <row r="34" ht="27" spans="12:21">
      <c r="L34" s="80" t="s">
        <v>61</v>
      </c>
      <c r="M34" s="80" t="s">
        <v>62</v>
      </c>
      <c r="N34" s="80" t="s">
        <v>29</v>
      </c>
      <c r="O34" s="80" t="s">
        <v>29</v>
      </c>
      <c r="P34" s="80" t="s">
        <v>25</v>
      </c>
      <c r="Q34" s="80" t="s">
        <v>55</v>
      </c>
      <c r="R34" s="80" t="s">
        <v>25</v>
      </c>
      <c r="S34" s="80" t="s">
        <v>55</v>
      </c>
      <c r="T34" s="80" t="s">
        <v>25</v>
      </c>
      <c r="U34" s="80" t="s">
        <v>32</v>
      </c>
    </row>
    <row r="35" ht="27" spans="12:21">
      <c r="L35" s="80" t="s">
        <v>68</v>
      </c>
      <c r="M35" s="80" t="s">
        <v>69</v>
      </c>
      <c r="N35" s="80" t="s">
        <v>29</v>
      </c>
      <c r="O35" s="80" t="s">
        <v>29</v>
      </c>
      <c r="P35" s="80" t="s">
        <v>29</v>
      </c>
      <c r="Q35" s="80" t="s">
        <v>29</v>
      </c>
      <c r="R35" s="80" t="s">
        <v>29</v>
      </c>
      <c r="S35" s="80" t="s">
        <v>29</v>
      </c>
      <c r="T35" s="80" t="s">
        <v>25</v>
      </c>
      <c r="U35" s="80" t="s">
        <v>32</v>
      </c>
    </row>
    <row r="36" spans="12:21">
      <c r="L36" s="79" t="s">
        <v>79</v>
      </c>
      <c r="M36" s="79" t="s">
        <v>28</v>
      </c>
      <c r="N36" s="79" t="s">
        <v>29</v>
      </c>
      <c r="O36" s="79" t="s">
        <v>29</v>
      </c>
      <c r="P36" s="79" t="s">
        <v>30</v>
      </c>
      <c r="Q36" s="79" t="s">
        <v>31</v>
      </c>
      <c r="R36" s="79" t="s">
        <v>25</v>
      </c>
      <c r="S36" s="79" t="s">
        <v>55</v>
      </c>
      <c r="T36" s="79" t="s">
        <v>25</v>
      </c>
      <c r="U36" s="79" t="s">
        <v>32</v>
      </c>
    </row>
    <row r="37" ht="27" spans="12:21">
      <c r="L37" s="80" t="s">
        <v>88</v>
      </c>
      <c r="M37" s="80" t="s">
        <v>89</v>
      </c>
      <c r="N37" s="80" t="s">
        <v>29</v>
      </c>
      <c r="O37" s="80" t="s">
        <v>29</v>
      </c>
      <c r="P37" s="80" t="s">
        <v>44</v>
      </c>
      <c r="Q37" s="80" t="s">
        <v>90</v>
      </c>
      <c r="R37" s="80" t="s">
        <v>25</v>
      </c>
      <c r="S37" s="80" t="s">
        <v>55</v>
      </c>
      <c r="T37" s="80" t="s">
        <v>25</v>
      </c>
      <c r="U37" s="80" t="s">
        <v>32</v>
      </c>
    </row>
    <row r="38" ht="27" spans="12:21">
      <c r="L38" s="80" t="s">
        <v>95</v>
      </c>
      <c r="M38" s="80" t="s">
        <v>96</v>
      </c>
      <c r="N38" s="80" t="s">
        <v>29</v>
      </c>
      <c r="O38" s="80" t="s">
        <v>29</v>
      </c>
      <c r="P38" s="80" t="s">
        <v>29</v>
      </c>
      <c r="Q38" s="80" t="s">
        <v>29</v>
      </c>
      <c r="R38" s="80" t="s">
        <v>25</v>
      </c>
      <c r="S38" s="80" t="s">
        <v>55</v>
      </c>
      <c r="T38" s="80" t="s">
        <v>29</v>
      </c>
      <c r="U38" s="80" t="s">
        <v>29</v>
      </c>
    </row>
    <row r="43" spans="13:13">
      <c r="M43">
        <v>0.2</v>
      </c>
    </row>
  </sheetData>
  <mergeCells count="15">
    <mergeCell ref="A1:U1"/>
    <mergeCell ref="E2:F2"/>
    <mergeCell ref="I2:R2"/>
    <mergeCell ref="A2:A5"/>
    <mergeCell ref="B2:B5"/>
    <mergeCell ref="C2:C5"/>
    <mergeCell ref="D2:D5"/>
    <mergeCell ref="E3:E5"/>
    <mergeCell ref="F3:F5"/>
    <mergeCell ref="G3:G5"/>
    <mergeCell ref="H3:H5"/>
    <mergeCell ref="S3:S5"/>
    <mergeCell ref="T2:T5"/>
    <mergeCell ref="U2:U5"/>
    <mergeCell ref="I3:R4"/>
  </mergeCells>
  <pageMargins left="0.393055555555556" right="0.393055555555556" top="0.393055555555556" bottom="0.393055555555556" header="0.510416666666667" footer="0.510416666666667"/>
  <pageSetup paperSize="9" scale="85" orientation="landscape"/>
  <headerFooter alignWithMargins="0"/>
  <drawing r:id="rId1"/>
  <legacyDrawing r:id="rId2"/>
  <oleObjects>
    <mc:AlternateContent xmlns:mc="http://schemas.openxmlformats.org/markup-compatibility/2006">
      <mc:Choice Requires="x14">
        <oleObject shapeId="1026" progId="Equation.3" r:id="rId3">
          <objectPr defaultSize="0" r:id="rId4">
            <anchor moveWithCells="1" sizeWithCells="1">
              <from>
                <xdr:col>8</xdr:col>
                <xdr:colOff>247650</xdr:colOff>
                <xdr:row>19</xdr:row>
                <xdr:rowOff>28575</xdr:rowOff>
              </from>
              <to>
                <xdr:col>12</xdr:col>
                <xdr:colOff>228600</xdr:colOff>
                <xdr:row>21</xdr:row>
                <xdr:rowOff>142875</xdr:rowOff>
              </to>
            </anchor>
          </objectPr>
        </oleObject>
      </mc:Choice>
      <mc:Fallback>
        <oleObject shapeId="1026" progId="Equation.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6"/>
  <sheetViews>
    <sheetView workbookViewId="0">
      <selection activeCell="A2" sqref="A2:U5"/>
    </sheetView>
  </sheetViews>
  <sheetFormatPr defaultColWidth="9.625" defaultRowHeight="13.5"/>
  <cols>
    <col min="20" max="20" width="9.375" customWidth="1"/>
  </cols>
  <sheetData>
    <row r="2" spans="1:2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/>
      <c r="G2" s="36" t="s">
        <v>6</v>
      </c>
      <c r="H2" s="37"/>
      <c r="I2" s="48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56"/>
      <c r="T2" s="57" t="s">
        <v>8</v>
      </c>
      <c r="U2" s="57" t="s">
        <v>9</v>
      </c>
    </row>
    <row r="3" spans="1:21">
      <c r="A3" s="38"/>
      <c r="B3" s="33"/>
      <c r="C3" s="33"/>
      <c r="D3" s="33"/>
      <c r="E3" s="32" t="s">
        <v>10</v>
      </c>
      <c r="F3" s="32" t="s">
        <v>11</v>
      </c>
      <c r="G3" s="39" t="s">
        <v>12</v>
      </c>
      <c r="H3" s="32" t="s">
        <v>11</v>
      </c>
      <c r="I3" s="50" t="s">
        <v>13</v>
      </c>
      <c r="J3" s="51"/>
      <c r="K3" s="51"/>
      <c r="L3" s="51"/>
      <c r="M3" s="51"/>
      <c r="N3" s="51"/>
      <c r="O3" s="51"/>
      <c r="P3" s="51"/>
      <c r="Q3" s="51"/>
      <c r="R3" s="58"/>
      <c r="S3" s="58" t="s">
        <v>11</v>
      </c>
      <c r="T3" s="59"/>
      <c r="U3" s="59"/>
    </row>
    <row r="4" spans="1:21">
      <c r="A4" s="38"/>
      <c r="B4" s="33"/>
      <c r="C4" s="33"/>
      <c r="D4" s="33"/>
      <c r="E4" s="40"/>
      <c r="F4" s="40"/>
      <c r="G4" s="41"/>
      <c r="H4" s="40"/>
      <c r="I4" s="52"/>
      <c r="J4" s="53"/>
      <c r="K4" s="53"/>
      <c r="L4" s="53"/>
      <c r="M4" s="53"/>
      <c r="N4" s="53"/>
      <c r="O4" s="53"/>
      <c r="P4" s="53"/>
      <c r="Q4" s="53"/>
      <c r="R4" s="60"/>
      <c r="S4" s="61"/>
      <c r="T4" s="59"/>
      <c r="U4" s="59"/>
    </row>
    <row r="5" spans="1:21">
      <c r="A5" s="42"/>
      <c r="B5" s="33"/>
      <c r="C5" s="33"/>
      <c r="D5" s="33"/>
      <c r="E5" s="43"/>
      <c r="F5" s="43"/>
      <c r="G5" s="44"/>
      <c r="H5" s="43"/>
      <c r="I5" s="54" t="s">
        <v>14</v>
      </c>
      <c r="J5" s="33" t="s">
        <v>15</v>
      </c>
      <c r="K5" s="33" t="s">
        <v>16</v>
      </c>
      <c r="L5" s="33" t="s">
        <v>15</v>
      </c>
      <c r="M5" s="7" t="s">
        <v>17</v>
      </c>
      <c r="N5" s="33" t="s">
        <v>15</v>
      </c>
      <c r="O5" s="55" t="s">
        <v>18</v>
      </c>
      <c r="P5" s="33" t="s">
        <v>15</v>
      </c>
      <c r="Q5" s="55" t="s">
        <v>19</v>
      </c>
      <c r="R5" s="33" t="s">
        <v>15</v>
      </c>
      <c r="S5" s="62"/>
      <c r="T5" s="63"/>
      <c r="U5" s="63"/>
    </row>
    <row r="6" spans="1:20">
      <c r="A6" s="65"/>
      <c r="B6" s="65" t="s">
        <v>20</v>
      </c>
      <c r="C6" s="66" t="s">
        <v>21</v>
      </c>
      <c r="D6" s="23" t="s">
        <v>22</v>
      </c>
      <c r="E6" s="67" t="s">
        <v>23</v>
      </c>
      <c r="F6" t="e">
        <f t="shared" ref="F6:F13" si="0">#N/A</f>
        <v>#N/A</v>
      </c>
      <c r="G6" s="68" t="s">
        <v>25</v>
      </c>
      <c r="H6" t="e">
        <f t="shared" ref="H6:H13" si="1">#N/A</f>
        <v>#N/A</v>
      </c>
      <c r="I6" s="68" t="s">
        <v>27</v>
      </c>
      <c r="J6">
        <f>I6*$J$15</f>
        <v>17.204</v>
      </c>
      <c r="K6" s="68" t="s">
        <v>29</v>
      </c>
      <c r="L6">
        <f>K6*$L$15</f>
        <v>0</v>
      </c>
      <c r="M6" s="68" t="s">
        <v>30</v>
      </c>
      <c r="N6">
        <f>M6*$N$15</f>
        <v>0.75</v>
      </c>
      <c r="O6" s="68" t="s">
        <v>29</v>
      </c>
      <c r="P6">
        <f>O6*$P$15</f>
        <v>0</v>
      </c>
      <c r="Q6" s="68" t="s">
        <v>25</v>
      </c>
      <c r="R6">
        <f>Q6*$R$15</f>
        <v>4</v>
      </c>
      <c r="S6">
        <f>(J6+L6+N6+P6+R6)*$S$15</f>
        <v>4.3908</v>
      </c>
      <c r="T6" t="e">
        <f>F6+H6+S6</f>
        <v>#N/A</v>
      </c>
    </row>
    <row r="7" spans="1:20">
      <c r="A7" s="65"/>
      <c r="B7" s="65" t="s">
        <v>35</v>
      </c>
      <c r="C7" s="66" t="s">
        <v>36</v>
      </c>
      <c r="D7" s="24" t="s">
        <v>37</v>
      </c>
      <c r="E7" s="69" t="s">
        <v>38</v>
      </c>
      <c r="F7" t="e">
        <f t="shared" si="0"/>
        <v>#N/A</v>
      </c>
      <c r="G7" s="68" t="s">
        <v>40</v>
      </c>
      <c r="H7" t="e">
        <f t="shared" si="1"/>
        <v>#N/A</v>
      </c>
      <c r="I7" s="68" t="s">
        <v>42</v>
      </c>
      <c r="J7">
        <f t="shared" ref="J7:J13" si="2">I7*$J$15</f>
        <v>17.9142</v>
      </c>
      <c r="K7" s="68" t="s">
        <v>44</v>
      </c>
      <c r="L7">
        <f t="shared" ref="L7:L13" si="3">K7*$L$15</f>
        <v>9</v>
      </c>
      <c r="M7" s="68" t="s">
        <v>29</v>
      </c>
      <c r="N7">
        <f t="shared" ref="N7:N13" si="4">M7*$N$15</f>
        <v>0</v>
      </c>
      <c r="O7" s="68" t="s">
        <v>29</v>
      </c>
      <c r="P7">
        <f t="shared" ref="P7:P13" si="5">O7*$P$15</f>
        <v>0</v>
      </c>
      <c r="Q7" s="68" t="s">
        <v>29</v>
      </c>
      <c r="R7">
        <f t="shared" ref="R7:R13" si="6">Q7*$R$15</f>
        <v>0</v>
      </c>
      <c r="S7">
        <f t="shared" ref="S7:S13" si="7">(J7+L7+N7+P7+R7)*$S$15</f>
        <v>5.38284</v>
      </c>
      <c r="T7" t="e">
        <f t="shared" ref="T7:T13" si="8">F7+H7+S7</f>
        <v>#N/A</v>
      </c>
    </row>
    <row r="8" spans="1:20">
      <c r="A8" s="65"/>
      <c r="B8" s="6" t="s">
        <v>48</v>
      </c>
      <c r="C8" s="66" t="s">
        <v>21</v>
      </c>
      <c r="D8" s="24" t="s">
        <v>49</v>
      </c>
      <c r="E8" s="69" t="s">
        <v>50</v>
      </c>
      <c r="F8" t="e">
        <f t="shared" si="0"/>
        <v>#N/A</v>
      </c>
      <c r="G8" s="68" t="s">
        <v>30</v>
      </c>
      <c r="H8" t="e">
        <f t="shared" si="1"/>
        <v>#N/A</v>
      </c>
      <c r="I8" s="68" t="s">
        <v>53</v>
      </c>
      <c r="J8">
        <f t="shared" si="2"/>
        <v>17.35</v>
      </c>
      <c r="K8" s="68" t="s">
        <v>29</v>
      </c>
      <c r="L8">
        <f t="shared" si="3"/>
        <v>0</v>
      </c>
      <c r="M8" s="68" t="s">
        <v>25</v>
      </c>
      <c r="N8">
        <f t="shared" si="4"/>
        <v>3</v>
      </c>
      <c r="O8" s="68" t="s">
        <v>25</v>
      </c>
      <c r="P8">
        <f t="shared" si="5"/>
        <v>3</v>
      </c>
      <c r="Q8" s="68" t="s">
        <v>29</v>
      </c>
      <c r="R8">
        <f t="shared" si="6"/>
        <v>0</v>
      </c>
      <c r="S8">
        <f t="shared" si="7"/>
        <v>4.67</v>
      </c>
      <c r="T8" t="e">
        <f t="shared" si="8"/>
        <v>#N/A</v>
      </c>
    </row>
    <row r="9" spans="1:20">
      <c r="A9" s="70"/>
      <c r="B9" s="6" t="s">
        <v>58</v>
      </c>
      <c r="C9" s="71" t="s">
        <v>36</v>
      </c>
      <c r="D9" s="6" t="s">
        <v>37</v>
      </c>
      <c r="E9" s="72" t="s">
        <v>59</v>
      </c>
      <c r="F9" t="e">
        <f t="shared" si="0"/>
        <v>#N/A</v>
      </c>
      <c r="G9" s="68" t="s">
        <v>30</v>
      </c>
      <c r="H9" t="e">
        <f t="shared" si="1"/>
        <v>#N/A</v>
      </c>
      <c r="I9" s="74" t="s">
        <v>61</v>
      </c>
      <c r="J9">
        <f t="shared" si="2"/>
        <v>17.2736</v>
      </c>
      <c r="K9" s="74" t="s">
        <v>29</v>
      </c>
      <c r="L9">
        <f t="shared" si="3"/>
        <v>0</v>
      </c>
      <c r="M9" s="74" t="s">
        <v>25</v>
      </c>
      <c r="N9">
        <f t="shared" si="4"/>
        <v>3</v>
      </c>
      <c r="O9" s="74" t="s">
        <v>25</v>
      </c>
      <c r="P9">
        <f t="shared" si="5"/>
        <v>3</v>
      </c>
      <c r="Q9" s="74" t="s">
        <v>25</v>
      </c>
      <c r="R9">
        <f t="shared" si="6"/>
        <v>4</v>
      </c>
      <c r="S9">
        <f t="shared" si="7"/>
        <v>5.45472</v>
      </c>
      <c r="T9" t="e">
        <f t="shared" si="8"/>
        <v>#N/A</v>
      </c>
    </row>
    <row r="10" spans="1:20">
      <c r="A10" s="70"/>
      <c r="B10" s="6" t="s">
        <v>65</v>
      </c>
      <c r="C10" s="71" t="s">
        <v>36</v>
      </c>
      <c r="D10" s="23" t="s">
        <v>37</v>
      </c>
      <c r="E10" s="72" t="s">
        <v>66</v>
      </c>
      <c r="F10" t="e">
        <f t="shared" si="0"/>
        <v>#N/A</v>
      </c>
      <c r="G10" s="68" t="s">
        <v>29</v>
      </c>
      <c r="H10" t="e">
        <f t="shared" si="1"/>
        <v>#N/A</v>
      </c>
      <c r="I10" s="74" t="s">
        <v>68</v>
      </c>
      <c r="J10">
        <f t="shared" si="2"/>
        <v>18.0572</v>
      </c>
      <c r="K10" s="74" t="s">
        <v>29</v>
      </c>
      <c r="L10">
        <f t="shared" si="3"/>
        <v>0</v>
      </c>
      <c r="M10" s="74" t="s">
        <v>29</v>
      </c>
      <c r="N10">
        <f t="shared" si="4"/>
        <v>0</v>
      </c>
      <c r="O10" s="74" t="s">
        <v>29</v>
      </c>
      <c r="P10">
        <f t="shared" si="5"/>
        <v>0</v>
      </c>
      <c r="Q10" s="74" t="s">
        <v>25</v>
      </c>
      <c r="R10">
        <f t="shared" si="6"/>
        <v>4</v>
      </c>
      <c r="S10">
        <f t="shared" si="7"/>
        <v>4.41144</v>
      </c>
      <c r="T10" t="e">
        <f t="shared" si="8"/>
        <v>#N/A</v>
      </c>
    </row>
    <row r="11" spans="1:20">
      <c r="A11" s="65"/>
      <c r="B11" s="65" t="s">
        <v>72</v>
      </c>
      <c r="C11" s="66" t="s">
        <v>73</v>
      </c>
      <c r="D11" s="24" t="s">
        <v>74</v>
      </c>
      <c r="E11" s="67" t="s">
        <v>75</v>
      </c>
      <c r="F11" t="e">
        <f t="shared" si="0"/>
        <v>#N/A</v>
      </c>
      <c r="G11" s="68" t="s">
        <v>77</v>
      </c>
      <c r="H11" t="e">
        <f t="shared" si="1"/>
        <v>#N/A</v>
      </c>
      <c r="I11" s="68" t="s">
        <v>79</v>
      </c>
      <c r="J11">
        <f t="shared" si="2"/>
        <v>17.2</v>
      </c>
      <c r="K11" s="68" t="s">
        <v>29</v>
      </c>
      <c r="L11">
        <f t="shared" si="3"/>
        <v>0</v>
      </c>
      <c r="M11" s="68" t="s">
        <v>30</v>
      </c>
      <c r="N11">
        <f t="shared" si="4"/>
        <v>0.75</v>
      </c>
      <c r="O11" s="68" t="s">
        <v>25</v>
      </c>
      <c r="P11">
        <f t="shared" si="5"/>
        <v>3</v>
      </c>
      <c r="Q11" s="68" t="s">
        <v>25</v>
      </c>
      <c r="R11">
        <f t="shared" si="6"/>
        <v>4</v>
      </c>
      <c r="S11">
        <f t="shared" si="7"/>
        <v>4.99</v>
      </c>
      <c r="T11" t="e">
        <f t="shared" si="8"/>
        <v>#N/A</v>
      </c>
    </row>
    <row r="12" spans="1:20">
      <c r="A12" s="70"/>
      <c r="B12" s="6" t="s">
        <v>82</v>
      </c>
      <c r="C12" s="71" t="s">
        <v>83</v>
      </c>
      <c r="D12" s="6" t="s">
        <v>84</v>
      </c>
      <c r="E12" s="72" t="s">
        <v>85</v>
      </c>
      <c r="F12" t="e">
        <f t="shared" si="0"/>
        <v>#N/A</v>
      </c>
      <c r="G12" s="68" t="s">
        <v>78</v>
      </c>
      <c r="H12" t="e">
        <f t="shared" si="1"/>
        <v>#N/A</v>
      </c>
      <c r="I12" s="74" t="s">
        <v>88</v>
      </c>
      <c r="J12">
        <f t="shared" si="2"/>
        <v>18.2666</v>
      </c>
      <c r="K12" s="74" t="s">
        <v>29</v>
      </c>
      <c r="L12">
        <f t="shared" si="3"/>
        <v>0</v>
      </c>
      <c r="M12" s="74" t="s">
        <v>44</v>
      </c>
      <c r="N12">
        <f t="shared" si="4"/>
        <v>4.5</v>
      </c>
      <c r="O12" s="74" t="s">
        <v>25</v>
      </c>
      <c r="P12">
        <f t="shared" si="5"/>
        <v>3</v>
      </c>
      <c r="Q12" s="74" t="s">
        <v>25</v>
      </c>
      <c r="R12">
        <f t="shared" si="6"/>
        <v>4</v>
      </c>
      <c r="S12">
        <f t="shared" si="7"/>
        <v>5.95332</v>
      </c>
      <c r="T12" t="e">
        <f t="shared" si="8"/>
        <v>#N/A</v>
      </c>
    </row>
    <row r="13" spans="1:20">
      <c r="A13" s="70"/>
      <c r="B13" s="73" t="s">
        <v>93</v>
      </c>
      <c r="C13" s="71" t="s">
        <v>83</v>
      </c>
      <c r="D13" s="6" t="s">
        <v>84</v>
      </c>
      <c r="E13" s="72" t="s">
        <v>38</v>
      </c>
      <c r="F13" t="e">
        <f t="shared" si="0"/>
        <v>#N/A</v>
      </c>
      <c r="G13" s="68" t="s">
        <v>78</v>
      </c>
      <c r="H13" t="e">
        <f t="shared" si="1"/>
        <v>#N/A</v>
      </c>
      <c r="I13" s="74" t="s">
        <v>95</v>
      </c>
      <c r="J13">
        <f t="shared" si="2"/>
        <v>17.8666</v>
      </c>
      <c r="K13" s="74" t="s">
        <v>29</v>
      </c>
      <c r="L13">
        <f t="shared" si="3"/>
        <v>0</v>
      </c>
      <c r="M13" s="74" t="s">
        <v>29</v>
      </c>
      <c r="N13">
        <f t="shared" si="4"/>
        <v>0</v>
      </c>
      <c r="O13" s="74" t="s">
        <v>25</v>
      </c>
      <c r="P13">
        <f t="shared" si="5"/>
        <v>3</v>
      </c>
      <c r="Q13" s="74" t="s">
        <v>29</v>
      </c>
      <c r="R13">
        <f t="shared" si="6"/>
        <v>0</v>
      </c>
      <c r="S13">
        <f t="shared" si="7"/>
        <v>4.17332</v>
      </c>
      <c r="T13" t="e">
        <f t="shared" si="8"/>
        <v>#N/A</v>
      </c>
    </row>
    <row r="15" spans="6:19">
      <c r="F15">
        <v>0.4</v>
      </c>
      <c r="H15">
        <v>0.4</v>
      </c>
      <c r="J15">
        <v>0.2</v>
      </c>
      <c r="L15">
        <v>0.3</v>
      </c>
      <c r="N15">
        <v>0.15</v>
      </c>
      <c r="P15">
        <v>0.15</v>
      </c>
      <c r="R15">
        <v>0.2</v>
      </c>
      <c r="S15">
        <v>0.2</v>
      </c>
    </row>
    <row r="16" spans="6:8">
      <c r="F16">
        <v>0.3</v>
      </c>
      <c r="H16">
        <v>0.5</v>
      </c>
    </row>
  </sheetData>
  <mergeCells count="14">
    <mergeCell ref="E2:F2"/>
    <mergeCell ref="I2:R2"/>
    <mergeCell ref="A2:A5"/>
    <mergeCell ref="B2:B5"/>
    <mergeCell ref="C2:C5"/>
    <mergeCell ref="D2:D5"/>
    <mergeCell ref="E3:E5"/>
    <mergeCell ref="F3:F5"/>
    <mergeCell ref="G3:G5"/>
    <mergeCell ref="H3:H5"/>
    <mergeCell ref="S3:S5"/>
    <mergeCell ref="T2:T5"/>
    <mergeCell ref="U2:U5"/>
    <mergeCell ref="I3:R4"/>
  </mergeCells>
  <pageMargins left="0.75" right="0.75" top="1" bottom="1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U28"/>
  <sheetViews>
    <sheetView topLeftCell="B1" workbookViewId="0">
      <selection activeCell="R25" sqref="R25"/>
    </sheetView>
  </sheetViews>
  <sheetFormatPr defaultColWidth="9.625" defaultRowHeight="13.5"/>
  <cols>
    <col min="5" max="5" width="12.625" customWidth="1"/>
    <col min="9" max="10" width="12.625" customWidth="1"/>
    <col min="19" max="19" width="12.625" customWidth="1"/>
  </cols>
  <sheetData>
    <row r="4" spans="1:21">
      <c r="A4" s="32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5"/>
      <c r="G4" s="36" t="s">
        <v>6</v>
      </c>
      <c r="H4" s="37"/>
      <c r="I4" s="48" t="s">
        <v>7</v>
      </c>
      <c r="J4" s="49"/>
      <c r="K4" s="49"/>
      <c r="L4" s="49"/>
      <c r="M4" s="49"/>
      <c r="N4" s="49"/>
      <c r="O4" s="49"/>
      <c r="P4" s="49"/>
      <c r="Q4" s="49"/>
      <c r="R4" s="49"/>
      <c r="S4" s="56"/>
      <c r="T4" s="57" t="s">
        <v>8</v>
      </c>
      <c r="U4" s="57" t="s">
        <v>9</v>
      </c>
    </row>
    <row r="5" spans="1:21">
      <c r="A5" s="38"/>
      <c r="B5" s="33"/>
      <c r="C5" s="33"/>
      <c r="D5" s="33"/>
      <c r="E5" s="32" t="s">
        <v>10</v>
      </c>
      <c r="F5" s="32" t="s">
        <v>11</v>
      </c>
      <c r="G5" s="39" t="s">
        <v>12</v>
      </c>
      <c r="H5" s="32" t="s">
        <v>11</v>
      </c>
      <c r="I5" s="50" t="s">
        <v>13</v>
      </c>
      <c r="J5" s="51"/>
      <c r="K5" s="51"/>
      <c r="L5" s="51"/>
      <c r="M5" s="51"/>
      <c r="N5" s="51"/>
      <c r="O5" s="51"/>
      <c r="P5" s="51"/>
      <c r="Q5" s="51"/>
      <c r="R5" s="58"/>
      <c r="S5" s="58" t="s">
        <v>11</v>
      </c>
      <c r="T5" s="59"/>
      <c r="U5" s="59"/>
    </row>
    <row r="6" spans="1:21">
      <c r="A6" s="38"/>
      <c r="B6" s="33"/>
      <c r="C6" s="33"/>
      <c r="D6" s="33"/>
      <c r="E6" s="40"/>
      <c r="F6" s="40"/>
      <c r="G6" s="41"/>
      <c r="H6" s="40"/>
      <c r="I6" s="52"/>
      <c r="J6" s="53"/>
      <c r="K6" s="53"/>
      <c r="L6" s="53"/>
      <c r="M6" s="53"/>
      <c r="N6" s="53"/>
      <c r="O6" s="53"/>
      <c r="P6" s="53"/>
      <c r="Q6" s="53"/>
      <c r="R6" s="60"/>
      <c r="S6" s="61"/>
      <c r="T6" s="59"/>
      <c r="U6" s="59"/>
    </row>
    <row r="7" spans="1:21">
      <c r="A7" s="42"/>
      <c r="B7" s="33"/>
      <c r="C7" s="33"/>
      <c r="D7" s="33"/>
      <c r="E7" s="43"/>
      <c r="F7" s="43"/>
      <c r="G7" s="44"/>
      <c r="H7" s="43"/>
      <c r="I7" s="54" t="s">
        <v>14</v>
      </c>
      <c r="J7" s="33" t="s">
        <v>15</v>
      </c>
      <c r="K7" s="33" t="s">
        <v>16</v>
      </c>
      <c r="L7" s="33" t="s">
        <v>15</v>
      </c>
      <c r="M7" s="7" t="s">
        <v>17</v>
      </c>
      <c r="N7" s="33" t="s">
        <v>15</v>
      </c>
      <c r="O7" s="55" t="s">
        <v>18</v>
      </c>
      <c r="P7" s="33" t="s">
        <v>15</v>
      </c>
      <c r="Q7" s="55" t="s">
        <v>19</v>
      </c>
      <c r="R7" s="33" t="s">
        <v>15</v>
      </c>
      <c r="S7" s="62"/>
      <c r="T7" s="63"/>
      <c r="U7" s="63"/>
    </row>
    <row r="8" spans="2:21">
      <c r="B8" s="45" t="s">
        <v>20</v>
      </c>
      <c r="C8" s="45" t="s">
        <v>111</v>
      </c>
      <c r="D8" s="46"/>
      <c r="E8" s="47">
        <v>85.6521739130435</v>
      </c>
      <c r="F8" s="46" t="e">
        <f t="shared" ref="F8:F17" si="0">#N/A</f>
        <v>#N/A</v>
      </c>
      <c r="G8" s="47">
        <f>17.5/0.5</f>
        <v>35</v>
      </c>
      <c r="H8" s="46" t="e">
        <f t="shared" ref="H8:H17" si="1">#N/A</f>
        <v>#N/A</v>
      </c>
      <c r="I8" s="46">
        <v>87.25</v>
      </c>
      <c r="J8" s="47">
        <v>17.45</v>
      </c>
      <c r="K8" s="46">
        <v>10</v>
      </c>
      <c r="L8" s="47">
        <v>3</v>
      </c>
      <c r="M8" s="46">
        <v>25</v>
      </c>
      <c r="N8" s="47">
        <v>3.75</v>
      </c>
      <c r="O8" s="46">
        <v>0</v>
      </c>
      <c r="P8" s="47">
        <v>0</v>
      </c>
      <c r="Q8" s="46">
        <v>20</v>
      </c>
      <c r="R8" s="47">
        <v>4</v>
      </c>
      <c r="S8" s="46">
        <f>J8+L8+N8+P8+R8</f>
        <v>28.2</v>
      </c>
      <c r="T8" s="46" t="e">
        <f>F8+H8+S8*$R$19</f>
        <v>#N/A</v>
      </c>
      <c r="U8" s="64">
        <v>3</v>
      </c>
    </row>
    <row r="9" spans="2:21">
      <c r="B9" s="45" t="s">
        <v>112</v>
      </c>
      <c r="C9" s="45" t="s">
        <v>113</v>
      </c>
      <c r="D9" s="46"/>
      <c r="E9" s="47">
        <v>88.3478260869565</v>
      </c>
      <c r="F9" s="46" t="e">
        <f t="shared" si="0"/>
        <v>#N/A</v>
      </c>
      <c r="G9" s="47">
        <f>11.25/0.5</f>
        <v>22.5</v>
      </c>
      <c r="H9" s="46" t="e">
        <f t="shared" si="1"/>
        <v>#N/A</v>
      </c>
      <c r="I9" s="46">
        <v>86.75</v>
      </c>
      <c r="J9" s="47">
        <v>17.35</v>
      </c>
      <c r="K9" s="46">
        <v>5</v>
      </c>
      <c r="L9" s="47">
        <v>1.5</v>
      </c>
      <c r="M9" s="46">
        <v>20</v>
      </c>
      <c r="N9" s="47">
        <v>3</v>
      </c>
      <c r="O9" s="46">
        <v>20</v>
      </c>
      <c r="P9" s="47">
        <v>3</v>
      </c>
      <c r="Q9" s="46">
        <v>0</v>
      </c>
      <c r="R9" s="47">
        <v>0</v>
      </c>
      <c r="S9" s="46">
        <f t="shared" ref="S9:S17" si="2">J9+L9+N9+P9+R9</f>
        <v>24.85</v>
      </c>
      <c r="T9" s="46" t="e">
        <f t="shared" ref="T9:T17" si="3">F9+H9+S9*$R$19</f>
        <v>#N/A</v>
      </c>
      <c r="U9" s="64">
        <v>7</v>
      </c>
    </row>
    <row r="10" spans="2:21">
      <c r="B10" s="45" t="s">
        <v>114</v>
      </c>
      <c r="C10" s="45" t="s">
        <v>113</v>
      </c>
      <c r="D10" s="46"/>
      <c r="E10" s="47">
        <v>87.08</v>
      </c>
      <c r="F10" s="46" t="e">
        <f t="shared" si="0"/>
        <v>#N/A</v>
      </c>
      <c r="G10" s="47">
        <f>7.5/0.5</f>
        <v>15</v>
      </c>
      <c r="H10" s="46" t="e">
        <f t="shared" si="1"/>
        <v>#N/A</v>
      </c>
      <c r="I10" s="46">
        <v>89.3636363636363</v>
      </c>
      <c r="J10" s="47">
        <v>17.8727272727273</v>
      </c>
      <c r="K10" s="46">
        <v>5</v>
      </c>
      <c r="L10" s="47">
        <v>1.5</v>
      </c>
      <c r="M10" s="46">
        <v>0</v>
      </c>
      <c r="N10" s="47">
        <v>0</v>
      </c>
      <c r="O10" s="46">
        <v>20</v>
      </c>
      <c r="P10" s="47">
        <v>3</v>
      </c>
      <c r="Q10" s="46">
        <v>20</v>
      </c>
      <c r="R10" s="47">
        <v>4</v>
      </c>
      <c r="S10" s="46">
        <f t="shared" si="2"/>
        <v>26.3727272727273</v>
      </c>
      <c r="T10" s="46" t="e">
        <f t="shared" si="3"/>
        <v>#N/A</v>
      </c>
      <c r="U10" s="64">
        <v>9</v>
      </c>
    </row>
    <row r="11" spans="2:21">
      <c r="B11" s="45" t="s">
        <v>115</v>
      </c>
      <c r="C11" s="45" t="s">
        <v>111</v>
      </c>
      <c r="D11" s="46"/>
      <c r="E11" s="47">
        <v>82.4782608695652</v>
      </c>
      <c r="F11" s="46" t="e">
        <f t="shared" si="0"/>
        <v>#N/A</v>
      </c>
      <c r="G11" s="47">
        <f>5/0.5</f>
        <v>10</v>
      </c>
      <c r="H11" s="46" t="e">
        <f t="shared" si="1"/>
        <v>#N/A</v>
      </c>
      <c r="I11" s="46">
        <v>86.25</v>
      </c>
      <c r="J11" s="47">
        <v>17.25</v>
      </c>
      <c r="K11" s="46">
        <v>10</v>
      </c>
      <c r="L11" s="47">
        <v>3</v>
      </c>
      <c r="M11" s="46">
        <v>110</v>
      </c>
      <c r="N11" s="47">
        <v>16.5</v>
      </c>
      <c r="O11" s="46">
        <v>0</v>
      </c>
      <c r="P11" s="47">
        <v>0</v>
      </c>
      <c r="Q11" s="46">
        <v>20</v>
      </c>
      <c r="R11" s="47">
        <v>4</v>
      </c>
      <c r="S11" s="46">
        <f t="shared" si="2"/>
        <v>40.75</v>
      </c>
      <c r="T11" s="46" t="e">
        <f t="shared" si="3"/>
        <v>#N/A</v>
      </c>
      <c r="U11" s="64">
        <v>10</v>
      </c>
    </row>
    <row r="12" spans="2:21">
      <c r="B12" s="45" t="s">
        <v>35</v>
      </c>
      <c r="C12" s="45" t="s">
        <v>116</v>
      </c>
      <c r="D12" s="46"/>
      <c r="E12" s="47">
        <v>85.2666666666667</v>
      </c>
      <c r="F12" s="46" t="e">
        <f t="shared" si="0"/>
        <v>#N/A</v>
      </c>
      <c r="G12" s="47">
        <f>53.75/0.5</f>
        <v>107.5</v>
      </c>
      <c r="H12" s="46" t="e">
        <f t="shared" si="1"/>
        <v>#N/A</v>
      </c>
      <c r="I12" s="46">
        <v>89.2272727272727</v>
      </c>
      <c r="J12" s="47">
        <v>17.8454545454545</v>
      </c>
      <c r="K12" s="46">
        <v>40</v>
      </c>
      <c r="L12" s="47">
        <v>12</v>
      </c>
      <c r="M12" s="46">
        <v>0</v>
      </c>
      <c r="N12" s="47">
        <v>0</v>
      </c>
      <c r="O12" s="46">
        <v>0</v>
      </c>
      <c r="P12" s="47">
        <v>0</v>
      </c>
      <c r="Q12" s="46">
        <v>20</v>
      </c>
      <c r="R12" s="47">
        <v>4</v>
      </c>
      <c r="S12" s="46">
        <f t="shared" si="2"/>
        <v>33.8454545454545</v>
      </c>
      <c r="T12" s="46" t="e">
        <f t="shared" si="3"/>
        <v>#N/A</v>
      </c>
      <c r="U12" s="64">
        <v>1</v>
      </c>
    </row>
    <row r="13" spans="2:21">
      <c r="B13" s="45" t="s">
        <v>117</v>
      </c>
      <c r="C13" s="45" t="s">
        <v>118</v>
      </c>
      <c r="D13" s="46"/>
      <c r="E13" s="47">
        <v>92.2857142857143</v>
      </c>
      <c r="F13" s="46" t="e">
        <f t="shared" si="0"/>
        <v>#N/A</v>
      </c>
      <c r="G13" s="47">
        <f>14/0.4</f>
        <v>35</v>
      </c>
      <c r="H13" s="46" t="e">
        <f t="shared" si="1"/>
        <v>#N/A</v>
      </c>
      <c r="I13" s="46">
        <v>89.6666666666667</v>
      </c>
      <c r="J13" s="47">
        <v>17.9333333333333</v>
      </c>
      <c r="K13" s="46">
        <v>20</v>
      </c>
      <c r="L13" s="47">
        <v>6</v>
      </c>
      <c r="M13" s="46">
        <v>20</v>
      </c>
      <c r="N13" s="47">
        <v>3</v>
      </c>
      <c r="O13" s="46">
        <v>0</v>
      </c>
      <c r="P13" s="47">
        <v>0</v>
      </c>
      <c r="Q13" s="46">
        <v>20</v>
      </c>
      <c r="R13" s="47">
        <v>4</v>
      </c>
      <c r="S13" s="46">
        <f t="shared" si="2"/>
        <v>30.9333333333333</v>
      </c>
      <c r="T13" s="46" t="e">
        <f t="shared" si="3"/>
        <v>#N/A</v>
      </c>
      <c r="U13" s="64">
        <v>2</v>
      </c>
    </row>
    <row r="14" spans="2:21">
      <c r="B14" s="45" t="s">
        <v>119</v>
      </c>
      <c r="C14" s="45" t="s">
        <v>120</v>
      </c>
      <c r="D14" s="46"/>
      <c r="E14" s="47">
        <v>89.695652173913</v>
      </c>
      <c r="F14" s="46" t="e">
        <f t="shared" si="0"/>
        <v>#N/A</v>
      </c>
      <c r="G14" s="47">
        <f>1.4/0.4</f>
        <v>3.5</v>
      </c>
      <c r="H14" s="46" t="e">
        <f t="shared" si="1"/>
        <v>#N/A</v>
      </c>
      <c r="I14" s="46">
        <v>85.5</v>
      </c>
      <c r="J14" s="47">
        <v>17.1</v>
      </c>
      <c r="K14" s="46">
        <v>10</v>
      </c>
      <c r="L14" s="47">
        <v>3</v>
      </c>
      <c r="M14" s="46">
        <v>50</v>
      </c>
      <c r="N14" s="47">
        <v>7.5</v>
      </c>
      <c r="O14" s="46">
        <v>20</v>
      </c>
      <c r="P14" s="47">
        <v>3</v>
      </c>
      <c r="Q14" s="46">
        <v>20</v>
      </c>
      <c r="R14" s="47">
        <v>4</v>
      </c>
      <c r="S14" s="46">
        <f t="shared" si="2"/>
        <v>34.6</v>
      </c>
      <c r="T14" s="46" t="e">
        <f t="shared" si="3"/>
        <v>#N/A</v>
      </c>
      <c r="U14" s="64">
        <v>6</v>
      </c>
    </row>
    <row r="15" spans="2:21">
      <c r="B15" s="45" t="s">
        <v>121</v>
      </c>
      <c r="C15" s="45" t="s">
        <v>120</v>
      </c>
      <c r="D15" s="46"/>
      <c r="E15" s="47">
        <v>88.1739130434783</v>
      </c>
      <c r="F15" s="46" t="e">
        <f t="shared" si="0"/>
        <v>#N/A</v>
      </c>
      <c r="G15" s="47">
        <f>2/0.4</f>
        <v>5</v>
      </c>
      <c r="H15" s="46" t="e">
        <f t="shared" si="1"/>
        <v>#N/A</v>
      </c>
      <c r="I15" s="46">
        <v>91</v>
      </c>
      <c r="J15" s="47">
        <v>18.2</v>
      </c>
      <c r="K15" s="46">
        <v>5</v>
      </c>
      <c r="L15" s="47">
        <v>1.5</v>
      </c>
      <c r="M15" s="46">
        <v>10</v>
      </c>
      <c r="N15" s="47">
        <v>1.5</v>
      </c>
      <c r="O15" s="46">
        <v>20</v>
      </c>
      <c r="P15" s="47">
        <v>3</v>
      </c>
      <c r="Q15" s="46">
        <v>0</v>
      </c>
      <c r="R15" s="47">
        <v>0</v>
      </c>
      <c r="S15" s="46">
        <f t="shared" si="2"/>
        <v>24.2</v>
      </c>
      <c r="T15" s="46" t="e">
        <f t="shared" si="3"/>
        <v>#N/A</v>
      </c>
      <c r="U15" s="64">
        <v>8</v>
      </c>
    </row>
    <row r="16" spans="2:21">
      <c r="B16" s="45" t="s">
        <v>122</v>
      </c>
      <c r="C16" s="45" t="s">
        <v>123</v>
      </c>
      <c r="D16" s="46"/>
      <c r="E16" s="47">
        <v>89.92</v>
      </c>
      <c r="F16" s="46" t="e">
        <f t="shared" si="0"/>
        <v>#N/A</v>
      </c>
      <c r="G16" s="47">
        <f>2/0.4</f>
        <v>5</v>
      </c>
      <c r="H16" s="46" t="e">
        <f t="shared" si="1"/>
        <v>#N/A</v>
      </c>
      <c r="I16" s="46">
        <v>90.4615384615385</v>
      </c>
      <c r="J16" s="47">
        <v>18.0923076923077</v>
      </c>
      <c r="K16" s="46">
        <v>20</v>
      </c>
      <c r="L16" s="47">
        <v>6</v>
      </c>
      <c r="M16" s="46">
        <v>25</v>
      </c>
      <c r="N16" s="47">
        <v>3.75</v>
      </c>
      <c r="O16" s="46">
        <v>20</v>
      </c>
      <c r="P16" s="47">
        <v>3</v>
      </c>
      <c r="Q16" s="46">
        <v>20</v>
      </c>
      <c r="R16" s="47">
        <v>4</v>
      </c>
      <c r="S16" s="46">
        <f t="shared" si="2"/>
        <v>34.8423076923077</v>
      </c>
      <c r="T16" s="46" t="e">
        <f t="shared" si="3"/>
        <v>#N/A</v>
      </c>
      <c r="U16" s="64">
        <v>4</v>
      </c>
    </row>
    <row r="17" spans="2:21">
      <c r="B17" s="45" t="s">
        <v>124</v>
      </c>
      <c r="C17" s="45" t="s">
        <v>123</v>
      </c>
      <c r="D17" s="46"/>
      <c r="E17" s="47">
        <v>86.36</v>
      </c>
      <c r="F17" s="46" t="e">
        <f t="shared" si="0"/>
        <v>#N/A</v>
      </c>
      <c r="G17" s="47">
        <f>4/0.4</f>
        <v>10</v>
      </c>
      <c r="H17" s="46" t="e">
        <f t="shared" si="1"/>
        <v>#N/A</v>
      </c>
      <c r="I17" s="46">
        <v>89.3846153846154</v>
      </c>
      <c r="J17" s="47">
        <v>17.8769230769231</v>
      </c>
      <c r="K17" s="46">
        <v>5</v>
      </c>
      <c r="L17" s="47">
        <v>1.5</v>
      </c>
      <c r="M17" s="46">
        <v>30</v>
      </c>
      <c r="N17" s="47">
        <v>4.5</v>
      </c>
      <c r="O17" s="46">
        <v>20</v>
      </c>
      <c r="P17" s="47">
        <v>3</v>
      </c>
      <c r="Q17" s="46">
        <v>20</v>
      </c>
      <c r="R17" s="47">
        <v>4</v>
      </c>
      <c r="S17" s="46">
        <f t="shared" si="2"/>
        <v>30.8769230769231</v>
      </c>
      <c r="T17" s="46" t="e">
        <f t="shared" si="3"/>
        <v>#N/A</v>
      </c>
      <c r="U17" s="64">
        <v>5</v>
      </c>
    </row>
    <row r="19" spans="9:18">
      <c r="I19">
        <f>J8/$J$19</f>
        <v>87.25</v>
      </c>
      <c r="J19">
        <v>0.2</v>
      </c>
      <c r="K19">
        <f>L8/$L$19</f>
        <v>10</v>
      </c>
      <c r="L19">
        <v>0.3</v>
      </c>
      <c r="M19">
        <f>N8/$N$19</f>
        <v>25</v>
      </c>
      <c r="N19">
        <v>0.15</v>
      </c>
      <c r="O19">
        <f>P8/$P$19</f>
        <v>0</v>
      </c>
      <c r="P19">
        <v>0.15</v>
      </c>
      <c r="Q19">
        <f>R8/$R$19</f>
        <v>20</v>
      </c>
      <c r="R19">
        <v>0.2</v>
      </c>
    </row>
    <row r="20" spans="5:17">
      <c r="E20">
        <v>0.3</v>
      </c>
      <c r="G20">
        <v>0.5</v>
      </c>
      <c r="I20">
        <f t="shared" ref="I20:I28" si="4">J9/$J$19</f>
        <v>86.75</v>
      </c>
      <c r="K20">
        <f t="shared" ref="K20:K28" si="5">L9/$L$19</f>
        <v>5</v>
      </c>
      <c r="M20">
        <f t="shared" ref="M20:M28" si="6">N9/$N$19</f>
        <v>20</v>
      </c>
      <c r="O20">
        <f t="shared" ref="O20:O28" si="7">P9/$P$19</f>
        <v>20</v>
      </c>
      <c r="Q20">
        <f t="shared" ref="Q20:Q28" si="8">R9/$R$19</f>
        <v>0</v>
      </c>
    </row>
    <row r="21" spans="5:17">
      <c r="E21">
        <v>0.4</v>
      </c>
      <c r="G21">
        <v>0.4</v>
      </c>
      <c r="I21">
        <f t="shared" si="4"/>
        <v>89.3636363636365</v>
      </c>
      <c r="K21">
        <f t="shared" si="5"/>
        <v>5</v>
      </c>
      <c r="M21">
        <f t="shared" si="6"/>
        <v>0</v>
      </c>
      <c r="O21">
        <f t="shared" si="7"/>
        <v>20</v>
      </c>
      <c r="Q21">
        <f t="shared" si="8"/>
        <v>20</v>
      </c>
    </row>
    <row r="22" spans="9:17">
      <c r="I22">
        <f t="shared" si="4"/>
        <v>86.25</v>
      </c>
      <c r="K22">
        <f t="shared" si="5"/>
        <v>10</v>
      </c>
      <c r="M22">
        <f t="shared" si="6"/>
        <v>110</v>
      </c>
      <c r="O22">
        <f t="shared" si="7"/>
        <v>0</v>
      </c>
      <c r="Q22">
        <f t="shared" si="8"/>
        <v>20</v>
      </c>
    </row>
    <row r="23" spans="9:17">
      <c r="I23">
        <f t="shared" si="4"/>
        <v>89.2272727272725</v>
      </c>
      <c r="K23">
        <f t="shared" si="5"/>
        <v>40</v>
      </c>
      <c r="M23">
        <f t="shared" si="6"/>
        <v>0</v>
      </c>
      <c r="O23">
        <f t="shared" si="7"/>
        <v>0</v>
      </c>
      <c r="Q23">
        <f t="shared" si="8"/>
        <v>20</v>
      </c>
    </row>
    <row r="24" spans="9:17">
      <c r="I24">
        <f t="shared" si="4"/>
        <v>89.6666666666665</v>
      </c>
      <c r="K24">
        <f t="shared" si="5"/>
        <v>20</v>
      </c>
      <c r="M24">
        <f t="shared" si="6"/>
        <v>20</v>
      </c>
      <c r="O24">
        <f t="shared" si="7"/>
        <v>0</v>
      </c>
      <c r="Q24">
        <f t="shared" si="8"/>
        <v>20</v>
      </c>
    </row>
    <row r="25" spans="9:17">
      <c r="I25">
        <f t="shared" si="4"/>
        <v>85.5</v>
      </c>
      <c r="K25">
        <f t="shared" si="5"/>
        <v>10</v>
      </c>
      <c r="M25">
        <f t="shared" si="6"/>
        <v>50</v>
      </c>
      <c r="O25">
        <f t="shared" si="7"/>
        <v>20</v>
      </c>
      <c r="Q25">
        <f t="shared" si="8"/>
        <v>20</v>
      </c>
    </row>
    <row r="26" spans="9:17">
      <c r="I26">
        <f t="shared" si="4"/>
        <v>91</v>
      </c>
      <c r="K26">
        <f t="shared" si="5"/>
        <v>5</v>
      </c>
      <c r="M26">
        <f t="shared" si="6"/>
        <v>10</v>
      </c>
      <c r="O26">
        <f t="shared" si="7"/>
        <v>20</v>
      </c>
      <c r="Q26">
        <f t="shared" si="8"/>
        <v>0</v>
      </c>
    </row>
    <row r="27" spans="9:17">
      <c r="I27">
        <f t="shared" si="4"/>
        <v>90.4615384615385</v>
      </c>
      <c r="K27">
        <f t="shared" si="5"/>
        <v>20</v>
      </c>
      <c r="M27">
        <f t="shared" si="6"/>
        <v>25</v>
      </c>
      <c r="O27">
        <f t="shared" si="7"/>
        <v>20</v>
      </c>
      <c r="Q27">
        <f t="shared" si="8"/>
        <v>20</v>
      </c>
    </row>
    <row r="28" spans="9:17">
      <c r="I28">
        <f t="shared" si="4"/>
        <v>89.3846153846155</v>
      </c>
      <c r="K28">
        <f t="shared" si="5"/>
        <v>5</v>
      </c>
      <c r="M28">
        <f t="shared" si="6"/>
        <v>30</v>
      </c>
      <c r="O28">
        <f t="shared" si="7"/>
        <v>20</v>
      </c>
      <c r="Q28">
        <f t="shared" si="8"/>
        <v>20</v>
      </c>
    </row>
  </sheetData>
  <mergeCells count="14">
    <mergeCell ref="E4:F4"/>
    <mergeCell ref="I4:R4"/>
    <mergeCell ref="A4:A7"/>
    <mergeCell ref="B4:B7"/>
    <mergeCell ref="C4:C7"/>
    <mergeCell ref="D4:D7"/>
    <mergeCell ref="E5:E7"/>
    <mergeCell ref="F5:F7"/>
    <mergeCell ref="G5:G7"/>
    <mergeCell ref="H5:H7"/>
    <mergeCell ref="S5:S7"/>
    <mergeCell ref="T4:T7"/>
    <mergeCell ref="U4:U7"/>
    <mergeCell ref="I5:R6"/>
  </mergeCells>
  <pageMargins left="0.75" right="0.75" top="1" bottom="1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pane xSplit="3" topLeftCell="D1" activePane="topRight" state="frozen"/>
      <selection/>
      <selection pane="topRight" activeCell="K13" sqref="K13"/>
    </sheetView>
  </sheetViews>
  <sheetFormatPr defaultColWidth="9.625" defaultRowHeight="13.5"/>
  <cols>
    <col min="1" max="1" width="12.325" style="2" customWidth="1"/>
    <col min="2" max="2" width="5.575" style="2" customWidth="1"/>
    <col min="3" max="3" width="7.875" style="2" customWidth="1"/>
    <col min="4" max="4" width="9.875" style="2" customWidth="1"/>
    <col min="5" max="5" width="9.25" style="3" customWidth="1"/>
    <col min="6" max="6" width="9.625" style="3" customWidth="1"/>
    <col min="7" max="7" width="25.875" style="3" customWidth="1"/>
    <col min="8" max="8" width="19.25" style="3" customWidth="1"/>
    <col min="9" max="9" width="19.5" style="3" customWidth="1"/>
    <col min="10" max="10" width="15.8666666666667" style="3" customWidth="1"/>
    <col min="11" max="11" width="31.125" style="3" customWidth="1"/>
    <col min="12" max="12" width="13.4" style="3" customWidth="1"/>
    <col min="13" max="13" width="14.375" style="3" customWidth="1"/>
    <col min="14" max="14" width="15" style="2" customWidth="1"/>
    <col min="15" max="15" width="34.25" style="2" customWidth="1"/>
    <col min="16" max="16" width="7.25" style="2" hidden="1" customWidth="1"/>
    <col min="17" max="17" width="15" style="2" customWidth="1"/>
    <col min="18" max="18" width="5.75" style="2" hidden="1" customWidth="1"/>
    <col min="19" max="19" width="4.875" style="2" hidden="1" customWidth="1"/>
    <col min="20" max="20" width="7.875" style="2" hidden="1" customWidth="1"/>
    <col min="21" max="21" width="15.125" style="2" customWidth="1"/>
    <col min="22" max="16384" width="9.625" style="2"/>
  </cols>
  <sheetData>
    <row r="1" ht="22.5" spans="1:21">
      <c r="A1" s="4" t="s">
        <v>125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0"/>
    </row>
    <row r="2" spans="1:21">
      <c r="A2" s="6" t="s">
        <v>3</v>
      </c>
      <c r="B2" s="7" t="s">
        <v>126</v>
      </c>
      <c r="C2" s="7" t="s">
        <v>2</v>
      </c>
      <c r="D2" s="7" t="s">
        <v>4</v>
      </c>
      <c r="E2" s="8" t="s">
        <v>127</v>
      </c>
      <c r="F2" s="8" t="s">
        <v>128</v>
      </c>
      <c r="G2" s="9" t="s">
        <v>129</v>
      </c>
      <c r="H2" s="10" t="s">
        <v>130</v>
      </c>
      <c r="I2" s="10" t="s">
        <v>131</v>
      </c>
      <c r="J2" s="10" t="s">
        <v>132</v>
      </c>
      <c r="K2" s="10" t="s">
        <v>133</v>
      </c>
      <c r="L2" s="10" t="s">
        <v>134</v>
      </c>
      <c r="M2" s="11" t="s">
        <v>135</v>
      </c>
      <c r="N2" s="10" t="s">
        <v>136</v>
      </c>
      <c r="O2" s="10" t="s">
        <v>137</v>
      </c>
      <c r="P2" s="18" t="s">
        <v>138</v>
      </c>
      <c r="Q2" s="18"/>
      <c r="R2" s="18"/>
      <c r="S2" s="18"/>
      <c r="T2" s="31"/>
      <c r="U2" s="6" t="s">
        <v>139</v>
      </c>
    </row>
    <row r="3" spans="1:21">
      <c r="A3" s="6"/>
      <c r="B3" s="7"/>
      <c r="C3" s="7"/>
      <c r="D3" s="7"/>
      <c r="E3" s="8"/>
      <c r="F3" s="8"/>
      <c r="G3" s="9"/>
      <c r="H3" s="11"/>
      <c r="I3" s="11"/>
      <c r="J3" s="11"/>
      <c r="K3" s="11"/>
      <c r="L3" s="11"/>
      <c r="M3" s="11"/>
      <c r="N3" s="11"/>
      <c r="O3" s="20"/>
      <c r="P3" s="18"/>
      <c r="Q3" s="18"/>
      <c r="R3" s="18"/>
      <c r="S3" s="18"/>
      <c r="T3" s="18" t="s">
        <v>11</v>
      </c>
      <c r="U3" s="6"/>
    </row>
    <row r="4" spans="1:21">
      <c r="A4" s="6"/>
      <c r="B4" s="7"/>
      <c r="C4" s="7"/>
      <c r="D4" s="7"/>
      <c r="E4" s="8"/>
      <c r="F4" s="8"/>
      <c r="G4" s="9"/>
      <c r="H4" s="11"/>
      <c r="I4" s="11"/>
      <c r="J4" s="11"/>
      <c r="K4" s="11"/>
      <c r="L4" s="11"/>
      <c r="M4" s="11"/>
      <c r="N4" s="11"/>
      <c r="O4" s="20"/>
      <c r="P4" s="18"/>
      <c r="Q4" s="18"/>
      <c r="R4" s="18"/>
      <c r="S4" s="18"/>
      <c r="T4" s="18"/>
      <c r="U4" s="6"/>
    </row>
    <row r="5" spans="1:21">
      <c r="A5" s="6"/>
      <c r="B5" s="7"/>
      <c r="C5" s="7"/>
      <c r="D5" s="7"/>
      <c r="E5" s="8"/>
      <c r="F5" s="8"/>
      <c r="G5" s="9"/>
      <c r="H5" s="11"/>
      <c r="I5" s="11"/>
      <c r="J5" s="11"/>
      <c r="K5" s="11"/>
      <c r="L5" s="11"/>
      <c r="M5" s="11"/>
      <c r="N5" s="11"/>
      <c r="O5" s="20"/>
      <c r="P5" s="18"/>
      <c r="Q5" s="18"/>
      <c r="R5" s="18"/>
      <c r="S5" s="18"/>
      <c r="T5" s="18"/>
      <c r="U5" s="6"/>
    </row>
    <row r="6" ht="81" spans="1:21">
      <c r="A6" s="6" t="s">
        <v>140</v>
      </c>
      <c r="B6" s="6">
        <v>1</v>
      </c>
      <c r="C6" s="6" t="s">
        <v>141</v>
      </c>
      <c r="D6" s="12" t="s">
        <v>142</v>
      </c>
      <c r="E6" s="13" t="s">
        <v>143</v>
      </c>
      <c r="F6" s="13" t="s">
        <v>143</v>
      </c>
      <c r="G6" s="13" t="s">
        <v>144</v>
      </c>
      <c r="H6" s="14" t="s">
        <v>145</v>
      </c>
      <c r="I6" s="21" t="s">
        <v>146</v>
      </c>
      <c r="J6" s="14" t="s">
        <v>147</v>
      </c>
      <c r="K6" s="16" t="s">
        <v>148</v>
      </c>
      <c r="L6" s="16" t="s">
        <v>148</v>
      </c>
      <c r="M6" s="16" t="s">
        <v>148</v>
      </c>
      <c r="N6" s="22" t="s">
        <v>149</v>
      </c>
      <c r="O6" s="23" t="s">
        <v>150</v>
      </c>
      <c r="P6" s="24"/>
      <c r="Q6" s="17" t="s">
        <v>151</v>
      </c>
      <c r="R6" s="24"/>
      <c r="S6" s="24"/>
      <c r="T6" s="24"/>
      <c r="U6" s="6" t="s">
        <v>152</v>
      </c>
    </row>
    <row r="7" s="1" customFormat="1" ht="229.5" spans="1:21">
      <c r="A7" s="15" t="s">
        <v>153</v>
      </c>
      <c r="B7" s="15">
        <v>2</v>
      </c>
      <c r="C7" s="15" t="s">
        <v>154</v>
      </c>
      <c r="D7" s="16" t="s">
        <v>155</v>
      </c>
      <c r="E7" s="13" t="s">
        <v>143</v>
      </c>
      <c r="F7" s="15"/>
      <c r="G7" s="13" t="s">
        <v>144</v>
      </c>
      <c r="H7" s="17" t="s">
        <v>156</v>
      </c>
      <c r="I7" s="21" t="s">
        <v>157</v>
      </c>
      <c r="J7" s="16" t="s">
        <v>148</v>
      </c>
      <c r="K7" s="16" t="s">
        <v>148</v>
      </c>
      <c r="L7" s="16" t="s">
        <v>148</v>
      </c>
      <c r="M7" s="16" t="s">
        <v>148</v>
      </c>
      <c r="N7" s="21" t="s">
        <v>158</v>
      </c>
      <c r="O7" s="17" t="s">
        <v>159</v>
      </c>
      <c r="P7" s="25"/>
      <c r="Q7" s="17" t="s">
        <v>160</v>
      </c>
      <c r="R7" s="25"/>
      <c r="S7" s="25"/>
      <c r="T7" s="25"/>
      <c r="U7" s="6" t="s">
        <v>152</v>
      </c>
    </row>
    <row r="8" customFormat="1" ht="81" spans="1:21">
      <c r="A8" s="18" t="s">
        <v>153</v>
      </c>
      <c r="B8" s="6">
        <v>3</v>
      </c>
      <c r="C8" s="19" t="s">
        <v>161</v>
      </c>
      <c r="D8" s="18" t="s">
        <v>162</v>
      </c>
      <c r="E8" s="13" t="s">
        <v>143</v>
      </c>
      <c r="F8" s="13"/>
      <c r="G8" s="13" t="s">
        <v>144</v>
      </c>
      <c r="H8" s="17" t="s">
        <v>163</v>
      </c>
      <c r="I8" s="21" t="s">
        <v>164</v>
      </c>
      <c r="J8" s="16" t="s">
        <v>148</v>
      </c>
      <c r="K8" s="16" t="s">
        <v>148</v>
      </c>
      <c r="L8" s="18" t="s">
        <v>148</v>
      </c>
      <c r="M8" s="26" t="s">
        <v>165</v>
      </c>
      <c r="N8" s="26" t="s">
        <v>166</v>
      </c>
      <c r="O8" s="27" t="s">
        <v>167</v>
      </c>
      <c r="P8" s="24"/>
      <c r="Q8" s="14" t="s">
        <v>168</v>
      </c>
      <c r="R8" s="24"/>
      <c r="S8" s="24"/>
      <c r="T8" s="24"/>
      <c r="U8" s="6" t="s">
        <v>152</v>
      </c>
    </row>
    <row r="9" ht="135" spans="1:21">
      <c r="A9" s="6" t="s">
        <v>140</v>
      </c>
      <c r="B9" s="15">
        <v>4</v>
      </c>
      <c r="C9" s="6" t="s">
        <v>169</v>
      </c>
      <c r="D9" s="12" t="s">
        <v>170</v>
      </c>
      <c r="E9" s="13"/>
      <c r="F9" s="15"/>
      <c r="G9" s="13" t="s">
        <v>144</v>
      </c>
      <c r="H9" s="17" t="s">
        <v>171</v>
      </c>
      <c r="I9" s="21" t="s">
        <v>172</v>
      </c>
      <c r="J9" s="6" t="s">
        <v>148</v>
      </c>
      <c r="K9" s="6" t="s">
        <v>148</v>
      </c>
      <c r="L9" s="6" t="s">
        <v>148</v>
      </c>
      <c r="M9" s="6" t="s">
        <v>148</v>
      </c>
      <c r="N9" s="26" t="s">
        <v>173</v>
      </c>
      <c r="O9" s="23" t="s">
        <v>174</v>
      </c>
      <c r="P9" s="24"/>
      <c r="Q9" s="14" t="s">
        <v>175</v>
      </c>
      <c r="R9" s="24"/>
      <c r="S9" s="24"/>
      <c r="T9" s="24"/>
      <c r="U9" s="6" t="s">
        <v>176</v>
      </c>
    </row>
    <row r="10" customFormat="1" ht="81" spans="1:21">
      <c r="A10" s="12" t="s">
        <v>177</v>
      </c>
      <c r="B10" s="6">
        <v>5</v>
      </c>
      <c r="C10" s="6" t="s">
        <v>178</v>
      </c>
      <c r="D10" s="12" t="s">
        <v>179</v>
      </c>
      <c r="E10" s="13"/>
      <c r="F10" s="13" t="s">
        <v>143</v>
      </c>
      <c r="G10" s="13" t="s">
        <v>144</v>
      </c>
      <c r="H10" s="14" t="s">
        <v>180</v>
      </c>
      <c r="I10" s="26" t="s">
        <v>181</v>
      </c>
      <c r="J10" s="14" t="s">
        <v>147</v>
      </c>
      <c r="K10" s="16" t="s">
        <v>148</v>
      </c>
      <c r="L10" s="16" t="s">
        <v>148</v>
      </c>
      <c r="M10" s="16" t="s">
        <v>148</v>
      </c>
      <c r="N10" s="21" t="s">
        <v>182</v>
      </c>
      <c r="O10" s="28" t="s">
        <v>183</v>
      </c>
      <c r="P10" s="24"/>
      <c r="Q10" s="14" t="s">
        <v>184</v>
      </c>
      <c r="R10" s="24"/>
      <c r="S10" s="24"/>
      <c r="T10" s="24"/>
      <c r="U10" s="6" t="s">
        <v>176</v>
      </c>
    </row>
    <row r="11" customFormat="1" ht="67.5" spans="1:21">
      <c r="A11" s="19" t="s">
        <v>177</v>
      </c>
      <c r="B11" s="15">
        <v>6</v>
      </c>
      <c r="C11" s="6" t="s">
        <v>185</v>
      </c>
      <c r="D11" s="12" t="s">
        <v>179</v>
      </c>
      <c r="E11" s="15"/>
      <c r="F11" s="15"/>
      <c r="G11" s="13" t="s">
        <v>144</v>
      </c>
      <c r="H11" s="14" t="s">
        <v>186</v>
      </c>
      <c r="I11" s="21" t="s">
        <v>187</v>
      </c>
      <c r="J11" s="16" t="s">
        <v>148</v>
      </c>
      <c r="K11" s="16" t="s">
        <v>148</v>
      </c>
      <c r="L11" s="6" t="s">
        <v>148</v>
      </c>
      <c r="M11" s="12" t="s">
        <v>148</v>
      </c>
      <c r="N11" s="26" t="s">
        <v>188</v>
      </c>
      <c r="O11" s="14" t="s">
        <v>189</v>
      </c>
      <c r="P11" s="24"/>
      <c r="Q11" s="17" t="s">
        <v>190</v>
      </c>
      <c r="R11" s="24"/>
      <c r="S11" s="24"/>
      <c r="T11" s="24"/>
      <c r="U11" s="15" t="s">
        <v>176</v>
      </c>
    </row>
    <row r="12" ht="175.5" spans="1:21">
      <c r="A12" s="19" t="s">
        <v>153</v>
      </c>
      <c r="B12" s="6">
        <v>7</v>
      </c>
      <c r="C12" s="19" t="s">
        <v>191</v>
      </c>
      <c r="D12" s="18" t="s">
        <v>155</v>
      </c>
      <c r="E12" s="15"/>
      <c r="F12" s="15"/>
      <c r="G12" s="13" t="s">
        <v>144</v>
      </c>
      <c r="H12" s="17" t="s">
        <v>192</v>
      </c>
      <c r="I12" s="21" t="s">
        <v>193</v>
      </c>
      <c r="J12" s="16" t="s">
        <v>148</v>
      </c>
      <c r="K12" s="16" t="s">
        <v>148</v>
      </c>
      <c r="L12" s="16" t="s">
        <v>148</v>
      </c>
      <c r="M12" s="18" t="s">
        <v>148</v>
      </c>
      <c r="N12" s="26" t="s">
        <v>194</v>
      </c>
      <c r="O12" s="29" t="s">
        <v>195</v>
      </c>
      <c r="P12" s="24"/>
      <c r="Q12" s="14" t="s">
        <v>196</v>
      </c>
      <c r="R12" s="24"/>
      <c r="S12" s="24"/>
      <c r="T12" s="24"/>
      <c r="U12" s="6" t="s">
        <v>176</v>
      </c>
    </row>
    <row r="13" ht="162" spans="1:21">
      <c r="A13" s="12" t="s">
        <v>153</v>
      </c>
      <c r="B13" s="15">
        <v>8</v>
      </c>
      <c r="C13" s="6" t="s">
        <v>197</v>
      </c>
      <c r="D13" s="12" t="s">
        <v>155</v>
      </c>
      <c r="E13" s="15"/>
      <c r="F13" s="15"/>
      <c r="G13" s="13" t="s">
        <v>144</v>
      </c>
      <c r="H13" s="14" t="s">
        <v>198</v>
      </c>
      <c r="I13" s="21" t="s">
        <v>199</v>
      </c>
      <c r="J13" s="16" t="s">
        <v>148</v>
      </c>
      <c r="K13" s="16" t="s">
        <v>148</v>
      </c>
      <c r="L13" s="12" t="s">
        <v>148</v>
      </c>
      <c r="M13" s="12" t="s">
        <v>148</v>
      </c>
      <c r="N13" s="26" t="s">
        <v>200</v>
      </c>
      <c r="O13" s="23" t="s">
        <v>201</v>
      </c>
      <c r="P13" s="24"/>
      <c r="Q13" s="14" t="s">
        <v>202</v>
      </c>
      <c r="R13" s="24"/>
      <c r="S13" s="24"/>
      <c r="T13" s="24"/>
      <c r="U13" s="6" t="s">
        <v>176</v>
      </c>
    </row>
  </sheetData>
  <mergeCells count="19">
    <mergeCell ref="A1:U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T3:T5"/>
    <mergeCell ref="U2:U5"/>
    <mergeCell ref="P2:S5"/>
  </mergeCells>
  <pageMargins left="0.393055555555556" right="0.393055555555556" top="0.590277777777778" bottom="0.590277777777778" header="0.313888888888889" footer="0.313888888888889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详细测评结果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无标题文档</dc:title>
  <dc:creator>zhang li jie</dc:creator>
  <cp:lastModifiedBy>你们这些磨人的小妖精</cp:lastModifiedBy>
  <dcterms:created xsi:type="dcterms:W3CDTF">2012-10-11T10:56:00Z</dcterms:created>
  <cp:lastPrinted>2015-09-30T09:35:00Z</cp:lastPrinted>
  <dcterms:modified xsi:type="dcterms:W3CDTF">2023-05-30T08:59:04Z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6D7A1EE3CC8C4F5EBF191110B59EF100</vt:lpwstr>
  </property>
</Properties>
</file>